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eatty/OneDrive - University of California, San Francisco/Epi_204_2021/Class 5 Prediction/"/>
    </mc:Choice>
  </mc:AlternateContent>
  <xr:revisionPtr revIDLastSave="0" documentId="13_ncr:1_{9D81D4A7-2EA3-FE4D-9B56-05079C4A072A}" xr6:coauthVersionLast="47" xr6:coauthVersionMax="47" xr10:uidLastSave="{00000000-0000-0000-0000-000000000000}"/>
  <bookViews>
    <workbookView xWindow="0" yWindow="460" windowWidth="28200" windowHeight="17540" xr2:uid="{1C735A2B-0469-44A4-9A01-985E458D6E1E}"/>
  </bookViews>
  <sheets>
    <sheet name="AlexisDem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" l="1"/>
  <c r="S24" i="3"/>
  <c r="S23" i="3"/>
  <c r="S22" i="3"/>
  <c r="S21" i="3"/>
  <c r="R24" i="3"/>
  <c r="R23" i="3"/>
  <c r="R22" i="3"/>
  <c r="R21" i="3"/>
  <c r="Q24" i="3"/>
  <c r="Q23" i="3"/>
  <c r="Q22" i="3"/>
  <c r="Q21" i="3"/>
  <c r="E26" i="3"/>
  <c r="E25" i="3"/>
  <c r="E24" i="3"/>
  <c r="E23" i="3"/>
  <c r="F16" i="3"/>
  <c r="F15" i="3"/>
  <c r="F14" i="3"/>
  <c r="F13" i="3"/>
  <c r="E17" i="3"/>
  <c r="E38" i="3"/>
  <c r="F38" i="3" s="1"/>
  <c r="E37" i="3"/>
  <c r="F37" i="3" s="1"/>
  <c r="E36" i="3"/>
  <c r="F36" i="3" s="1"/>
  <c r="E35" i="3"/>
  <c r="T21" i="3" l="1"/>
  <c r="W21" i="3" s="1"/>
  <c r="U21" i="3"/>
  <c r="X21" i="3" s="1"/>
  <c r="T24" i="3"/>
  <c r="T23" i="3"/>
  <c r="T22" i="3"/>
  <c r="U22" i="3"/>
  <c r="U23" i="3"/>
  <c r="U24" i="3"/>
  <c r="E27" i="3"/>
  <c r="W22" i="3" l="1"/>
  <c r="W23" i="3" s="1"/>
  <c r="W24" i="3" s="1"/>
  <c r="X22" i="3"/>
  <c r="X23" i="3" s="1"/>
  <c r="X24" i="3" s="1"/>
  <c r="D17" i="3"/>
  <c r="F17" i="3" l="1"/>
  <c r="D27" i="3"/>
  <c r="F27" i="3" s="1"/>
  <c r="F26" i="3"/>
  <c r="I26" i="3" s="1"/>
  <c r="F25" i="3"/>
  <c r="I25" i="3" s="1"/>
  <c r="F24" i="3"/>
  <c r="G24" i="3" s="1"/>
  <c r="F23" i="3"/>
  <c r="G23" i="3" s="1"/>
  <c r="D39" i="3"/>
  <c r="G38" i="3"/>
  <c r="H38" i="3" s="1"/>
  <c r="G37" i="3"/>
  <c r="H37" i="3" s="1"/>
  <c r="G36" i="3"/>
  <c r="H36" i="3" s="1"/>
  <c r="F35" i="3"/>
  <c r="G35" i="3" s="1"/>
  <c r="H35" i="3" s="1"/>
  <c r="G14" i="3"/>
  <c r="G15" i="3"/>
  <c r="G16" i="3"/>
  <c r="G13" i="3"/>
  <c r="G26" i="3" l="1"/>
  <c r="H26" i="3"/>
  <c r="H24" i="3"/>
  <c r="H25" i="3"/>
  <c r="G17" i="3"/>
  <c r="G25" i="3"/>
  <c r="H23" i="3"/>
  <c r="I38" i="3"/>
  <c r="J38" i="3" s="1"/>
  <c r="I37" i="3"/>
  <c r="J37" i="3" s="1"/>
  <c r="I36" i="3"/>
  <c r="J36" i="3" s="1"/>
  <c r="H39" i="3"/>
  <c r="H40" i="3" s="1"/>
  <c r="G39" i="3"/>
  <c r="I35" i="3"/>
  <c r="I24" i="3"/>
  <c r="I23" i="3"/>
  <c r="G27" i="3" l="1"/>
  <c r="H27" i="3"/>
  <c r="I27" i="3"/>
  <c r="I28" i="3" s="1"/>
  <c r="I39" i="3"/>
  <c r="I40" i="3" s="1"/>
  <c r="J35" i="3"/>
  <c r="J39" i="3" s="1"/>
  <c r="J40" i="3" s="1"/>
</calcChain>
</file>

<file path=xl/sharedStrings.xml><?xml version="1.0" encoding="utf-8"?>
<sst xmlns="http://schemas.openxmlformats.org/spreadsheetml/2006/main" count="84" uniqueCount="44">
  <si>
    <t>WBC (/uL)</t>
  </si>
  <si>
    <t>&gt;100</t>
  </si>
  <si>
    <t>50 - 100</t>
  </si>
  <si>
    <t>25 -50</t>
  </si>
  <si>
    <t>0 - 25</t>
  </si>
  <si>
    <t>D+</t>
  </si>
  <si>
    <t>D-</t>
  </si>
  <si>
    <t>Joint Fluid</t>
  </si>
  <si>
    <t>Septic Arthritis</t>
  </si>
  <si>
    <t>Risk*</t>
  </si>
  <si>
    <t>*Pre-Test Prob = 0.04</t>
  </si>
  <si>
    <t>N</t>
  </si>
  <si>
    <t>Actually D+</t>
  </si>
  <si>
    <t>N with result</t>
  </si>
  <si>
    <t>p</t>
  </si>
  <si>
    <t>Risk (r)*</t>
  </si>
  <si>
    <t>Error</t>
  </si>
  <si>
    <t>r - p</t>
  </si>
  <si>
    <t>Absolute Error</t>
  </si>
  <si>
    <t>Calibration Error</t>
  </si>
  <si>
    <t>Refinement Loss</t>
  </si>
  <si>
    <t>p(1-p)</t>
  </si>
  <si>
    <t>Brier Score</t>
  </si>
  <si>
    <t>Square roots:</t>
  </si>
  <si>
    <r>
      <t>(r - p)</t>
    </r>
    <r>
      <rPr>
        <b/>
        <vertAlign val="superscript"/>
        <sz val="14"/>
        <color rgb="FF000000"/>
        <rFont val="Tahoma"/>
        <family val="2"/>
      </rPr>
      <t>2</t>
    </r>
  </si>
  <si>
    <r>
      <t>p(r-1)</t>
    </r>
    <r>
      <rPr>
        <b/>
        <vertAlign val="superscript"/>
        <sz val="14"/>
        <color rgb="FF000000"/>
        <rFont val="Tahoma"/>
        <family val="2"/>
      </rPr>
      <t>2</t>
    </r>
    <r>
      <rPr>
        <b/>
        <sz val="14"/>
        <color rgb="FF000000"/>
        <rFont val="Tahoma"/>
        <family val="2"/>
      </rPr>
      <t xml:space="preserve"> + (1-p)r</t>
    </r>
    <r>
      <rPr>
        <b/>
        <vertAlign val="superscript"/>
        <sz val="14"/>
        <color rgb="FF000000"/>
        <rFont val="Tahoma"/>
        <family val="2"/>
      </rPr>
      <t>2</t>
    </r>
  </si>
  <si>
    <t>p(r-1) + (1-p)r</t>
  </si>
  <si>
    <t>p|r-1| + (1-p)r</t>
  </si>
  <si>
    <t>Square root:</t>
  </si>
  <si>
    <t>PredictedRisk (r)*</t>
  </si>
  <si>
    <t>lecture</t>
  </si>
  <si>
    <t>what's wrong?</t>
  </si>
  <si>
    <t>what's wrong</t>
  </si>
  <si>
    <t>&gt;50</t>
  </si>
  <si>
    <t>&gt;25</t>
  </si>
  <si>
    <t>&gt;0</t>
  </si>
  <si>
    <t>proportion</t>
  </si>
  <si>
    <t>50-100</t>
  </si>
  <si>
    <t>25-50</t>
  </si>
  <si>
    <t>0-25</t>
  </si>
  <si>
    <t>ROC table</t>
  </si>
  <si>
    <t>ind cell</t>
  </si>
  <si>
    <t>column</t>
  </si>
  <si>
    <t>what's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</si>
</sst>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Tahoma"/>
      <family val="2"/>
    </font>
    <font>
      <b/>
      <vertAlign val="superscript"/>
      <sz val="14"/>
      <color rgb="FF000000"/>
      <name val="Tahoma"/>
      <family val="2"/>
    </font>
    <font>
      <b/>
      <sz val="14"/>
      <color theme="1"/>
      <name val="Tahoma"/>
      <family val="2"/>
    </font>
    <font>
      <b/>
      <u/>
      <sz val="14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4B48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wrapText="1" readingOrder="1"/>
    </xf>
    <xf numFmtId="0" fontId="1" fillId="0" borderId="1" xfId="0" applyFont="1" applyBorder="1" applyAlignment="1">
      <alignment horizontal="center" wrapText="1" readingOrder="1"/>
    </xf>
    <xf numFmtId="2" fontId="1" fillId="0" borderId="1" xfId="0" applyNumberFormat="1" applyFont="1" applyBorder="1" applyAlignment="1">
      <alignment horizontal="center" wrapText="1" readingOrder="1"/>
    </xf>
    <xf numFmtId="164" fontId="0" fillId="0" borderId="0" xfId="0" applyNumberFormat="1"/>
    <xf numFmtId="0" fontId="1" fillId="0" borderId="0" xfId="0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left" readingOrder="1"/>
    </xf>
    <xf numFmtId="1" fontId="1" fillId="0" borderId="1" xfId="0" applyNumberFormat="1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 wrapText="1" readingOrder="1"/>
    </xf>
    <xf numFmtId="0" fontId="1" fillId="0" borderId="3" xfId="0" applyFont="1" applyFill="1" applyBorder="1" applyAlignment="1">
      <alignment horizontal="center" wrapText="1" readingOrder="1"/>
    </xf>
    <xf numFmtId="164" fontId="1" fillId="0" borderId="1" xfId="0" applyNumberFormat="1" applyFont="1" applyBorder="1" applyAlignment="1">
      <alignment horizontal="center" wrapText="1" readingOrder="1"/>
    </xf>
    <xf numFmtId="164" fontId="1" fillId="0" borderId="3" xfId="0" applyNumberFormat="1" applyFont="1" applyFill="1" applyBorder="1" applyAlignment="1">
      <alignment horizontal="center" wrapText="1" readingOrder="1"/>
    </xf>
    <xf numFmtId="0" fontId="1" fillId="0" borderId="0" xfId="0" applyFont="1" applyBorder="1" applyAlignment="1">
      <alignment horizontal="center" wrapText="1" readingOrder="1"/>
    </xf>
    <xf numFmtId="2" fontId="1" fillId="0" borderId="0" xfId="0" applyNumberFormat="1" applyFont="1" applyBorder="1" applyAlignment="1">
      <alignment horizontal="center" wrapText="1" readingOrder="1"/>
    </xf>
    <xf numFmtId="10" fontId="0" fillId="0" borderId="0" xfId="0" applyNumberFormat="1"/>
    <xf numFmtId="1" fontId="1" fillId="0" borderId="4" xfId="0" applyNumberFormat="1" applyFont="1" applyFill="1" applyBorder="1" applyAlignment="1">
      <alignment horizontal="center" wrapText="1" readingOrder="1"/>
    </xf>
    <xf numFmtId="0" fontId="1" fillId="0" borderId="0" xfId="0" applyFont="1" applyBorder="1" applyAlignment="1">
      <alignment horizontal="right" wrapText="1" readingOrder="1"/>
    </xf>
    <xf numFmtId="2" fontId="0" fillId="0" borderId="0" xfId="0" applyNumberFormat="1"/>
    <xf numFmtId="164" fontId="1" fillId="0" borderId="4" xfId="0" applyNumberFormat="1" applyFont="1" applyFill="1" applyBorder="1" applyAlignment="1">
      <alignment horizontal="center" wrapText="1" readingOrder="1"/>
    </xf>
    <xf numFmtId="165" fontId="1" fillId="0" borderId="1" xfId="0" applyNumberFormat="1" applyFont="1" applyBorder="1" applyAlignment="1">
      <alignment horizontal="center" wrapText="1" readingOrder="1"/>
    </xf>
    <xf numFmtId="165" fontId="1" fillId="0" borderId="3" xfId="0" applyNumberFormat="1" applyFont="1" applyFill="1" applyBorder="1" applyAlignment="1">
      <alignment horizontal="center" wrapText="1" readingOrder="1"/>
    </xf>
    <xf numFmtId="0" fontId="1" fillId="0" borderId="0" xfId="0" applyFont="1" applyAlignment="1">
      <alignment horizontal="center" wrapText="1" readingOrder="1"/>
    </xf>
    <xf numFmtId="0" fontId="1" fillId="0" borderId="1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1" fontId="3" fillId="2" borderId="0" xfId="0" applyNumberFormat="1" applyFont="1" applyFill="1"/>
    <xf numFmtId="164" fontId="4" fillId="0" borderId="1" xfId="0" applyNumberFormat="1" applyFont="1" applyBorder="1" applyAlignment="1">
      <alignment horizontal="center" wrapText="1" readingOrder="1"/>
    </xf>
    <xf numFmtId="1" fontId="1" fillId="0" borderId="0" xfId="0" applyNumberFormat="1" applyFont="1" applyFill="1" applyBorder="1" applyAlignment="1">
      <alignment horizontal="center" wrapText="1" readingOrder="1"/>
    </xf>
    <xf numFmtId="164" fontId="1" fillId="0" borderId="0" xfId="0" applyNumberFormat="1" applyFont="1" applyFill="1" applyBorder="1" applyAlignment="1">
      <alignment horizontal="center" wrapText="1" readingOrder="1"/>
    </xf>
    <xf numFmtId="0" fontId="1" fillId="0" borderId="0" xfId="0" applyFont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error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AlexisDemo!$F$13:$F$16</c:f>
              <c:numCache>
                <c:formatCode>0.000</c:formatCode>
                <c:ptCount val="4"/>
                <c:pt idx="0">
                  <c:v>0.59090909090909094</c:v>
                </c:pt>
                <c:pt idx="1">
                  <c:v>0.21249999999999999</c:v>
                </c:pt>
                <c:pt idx="2">
                  <c:v>8.5106382978723402E-2</c:v>
                </c:pt>
                <c:pt idx="3">
                  <c:v>6.3380281690140844E-2</c:v>
                </c:pt>
              </c:numCache>
            </c:numRef>
          </c:xVal>
          <c:yVal>
            <c:numRef>
              <c:f>AlexisDemo!$G$13:$G$16</c:f>
              <c:numCache>
                <c:formatCode>0.000</c:formatCode>
                <c:ptCount val="4"/>
                <c:pt idx="0">
                  <c:v>-4.3739279588336344E-2</c:v>
                </c:pt>
                <c:pt idx="1">
                  <c:v>-4.8320895522387941E-2</c:v>
                </c:pt>
                <c:pt idx="2">
                  <c:v>-5.3259249220761619E-2</c:v>
                </c:pt>
                <c:pt idx="3">
                  <c:v>-5.0422535211267605E-2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2D-BF44-B91C-850CF05A7FF4}"/>
            </c:ext>
          </c:extLst>
        </c:ser>
        <c:ser>
          <c:idx val="1"/>
          <c:order val="1"/>
          <c:tx>
            <c:v>line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AlexisDemo!$K$13:$K$14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xVal>
          <c:yVal>
            <c:numRef>
              <c:f>AlexisDemo!$J$13:$J$14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AB-DB49-BD3A-4394DE886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212208"/>
        <c:axId val="1641131568"/>
      </c:scatterChart>
      <c:valAx>
        <c:axId val="1641212208"/>
        <c:scaling>
          <c:orientation val="minMax"/>
          <c:max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Proportion (p) with Outcome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131568"/>
        <c:crosses val="autoZero"/>
        <c:crossBetween val="midCat"/>
      </c:valAx>
      <c:valAx>
        <c:axId val="1641131568"/>
        <c:scaling>
          <c:orientation val="minMax"/>
          <c:max val="0.60000000000000009"/>
          <c:min val="-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Error: Predicted (r) - Actual (p)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212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error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AlexisDemo!$C$13:$C$16</c:f>
              <c:numCache>
                <c:formatCode>0.00</c:formatCode>
                <c:ptCount val="4"/>
                <c:pt idx="0">
                  <c:v>0.5471698113207546</c:v>
                </c:pt>
                <c:pt idx="1">
                  <c:v>0.16417910447761205</c:v>
                </c:pt>
                <c:pt idx="2">
                  <c:v>3.1847133757961783E-2</c:v>
                </c:pt>
                <c:pt idx="3">
                  <c:v>1.2957746478873241E-2</c:v>
                </c:pt>
              </c:numCache>
            </c:numRef>
          </c:xVal>
          <c:yVal>
            <c:numRef>
              <c:f>AlexisDemo!$F$13:$F$16</c:f>
              <c:numCache>
                <c:formatCode>0.000</c:formatCode>
                <c:ptCount val="4"/>
                <c:pt idx="0">
                  <c:v>0.59090909090909094</c:v>
                </c:pt>
                <c:pt idx="1">
                  <c:v>0.21249999999999999</c:v>
                </c:pt>
                <c:pt idx="2">
                  <c:v>8.5106382978723402E-2</c:v>
                </c:pt>
                <c:pt idx="3">
                  <c:v>6.3380281690140844E-2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E0-194A-8427-F0155FB24725}"/>
            </c:ext>
          </c:extLst>
        </c:ser>
        <c:ser>
          <c:idx val="1"/>
          <c:order val="1"/>
          <c:tx>
            <c:v>line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AlexisDemo!$P$12:$P$13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xVal>
          <c:yVal>
            <c:numRef>
              <c:f>AlexisDemo!$Q$12:$Q$13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E0-194A-8427-F0155FB24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212208"/>
        <c:axId val="1641131568"/>
      </c:scatterChart>
      <c:valAx>
        <c:axId val="1641212208"/>
        <c:scaling>
          <c:orientation val="minMax"/>
          <c:max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Predicted Risk (r)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131568"/>
        <c:crossesAt val="-0.2"/>
        <c:crossBetween val="midCat"/>
      </c:valAx>
      <c:valAx>
        <c:axId val="1641131568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Proportion (p)</a:t>
                </a:r>
                <a:r>
                  <a:rPr lang="en-US" sz="1600" baseline="0"/>
                  <a:t> with Outcome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212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roc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AlexisDemo!$X$21:$X$24</c:f>
              <c:numCache>
                <c:formatCode>General</c:formatCode>
                <c:ptCount val="4"/>
                <c:pt idx="0">
                  <c:v>9.9009900990098994E-3</c:v>
                </c:pt>
                <c:pt idx="1">
                  <c:v>7.9207920792079195E-2</c:v>
                </c:pt>
                <c:pt idx="2">
                  <c:v>0.26842684268426842</c:v>
                </c:pt>
                <c:pt idx="3">
                  <c:v>1</c:v>
                </c:pt>
              </c:numCache>
            </c:numRef>
          </c:xVal>
          <c:yVal>
            <c:numRef>
              <c:f>AlexisDemo!$W$21:$W$24</c:f>
              <c:numCache>
                <c:formatCode>General</c:formatCode>
                <c:ptCount val="4"/>
                <c:pt idx="0">
                  <c:v>0.14285714285714285</c:v>
                </c:pt>
                <c:pt idx="1">
                  <c:v>0.32967032967032972</c:v>
                </c:pt>
                <c:pt idx="2">
                  <c:v>0.50549450549450559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03-7947-B24C-C9C33097C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873856"/>
        <c:axId val="572483392"/>
      </c:scatterChart>
      <c:valAx>
        <c:axId val="60987385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1-specificity</a:t>
                </a:r>
              </a:p>
            </c:rich>
          </c:tx>
          <c:layout>
            <c:manualLayout>
              <c:xMode val="edge"/>
              <c:yMode val="edge"/>
              <c:x val="0.4227489063867016"/>
              <c:y val="0.89777704870224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483392"/>
        <c:crosses val="autoZero"/>
        <c:crossBetween val="midCat"/>
        <c:majorUnit val="0.1"/>
      </c:valAx>
      <c:valAx>
        <c:axId val="5724833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Sensitivity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873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</xdr:row>
      <xdr:rowOff>177800</xdr:rowOff>
    </xdr:from>
    <xdr:to>
      <xdr:col>12</xdr:col>
      <xdr:colOff>114300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8D8854-2BAB-034C-8F37-CA69B4008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</xdr:row>
      <xdr:rowOff>0</xdr:rowOff>
    </xdr:from>
    <xdr:to>
      <xdr:col>22</xdr:col>
      <xdr:colOff>196850</xdr:colOff>
      <xdr:row>16</xdr:row>
      <xdr:rowOff>317500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FAC37F-2503-3D49-A6DE-DF12D69D0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565150</xdr:colOff>
      <xdr:row>16</xdr:row>
      <xdr:rowOff>25400</xdr:rowOff>
    </xdr:from>
    <xdr:to>
      <xdr:col>31</xdr:col>
      <xdr:colOff>425450</xdr:colOff>
      <xdr:row>23</xdr:row>
      <xdr:rowOff>177800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30C004A-8A03-F64C-AFDC-BFC1BC0FC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A30C-1200-420E-B0E6-EED83FC4FD2F}">
  <dimension ref="B1:X40"/>
  <sheetViews>
    <sheetView tabSelected="1" topLeftCell="A18" zoomScale="140" zoomScaleNormal="140" workbookViewId="0">
      <selection activeCell="G28" sqref="G28"/>
    </sheetView>
  </sheetViews>
  <sheetFormatPr baseColWidth="10" defaultColWidth="8.83203125" defaultRowHeight="15" x14ac:dyDescent="0.2"/>
  <cols>
    <col min="2" max="2" width="22.6640625" customWidth="1"/>
    <col min="3" max="3" width="13.33203125" customWidth="1"/>
    <col min="4" max="4" width="9.1640625" customWidth="1"/>
    <col min="5" max="5" width="10.5" customWidth="1"/>
    <col min="6" max="6" width="9.6640625" style="4" bestFit="1" customWidth="1"/>
    <col min="7" max="7" width="32.6640625" customWidth="1"/>
    <col min="8" max="8" width="14" customWidth="1"/>
    <col min="9" max="9" width="15.5" bestFit="1" customWidth="1"/>
    <col min="10" max="10" width="14.33203125" bestFit="1" customWidth="1"/>
    <col min="11" max="11" width="29.33203125" bestFit="1" customWidth="1"/>
  </cols>
  <sheetData>
    <row r="1" spans="2:17" ht="40" customHeight="1" x14ac:dyDescent="0.2">
      <c r="B1" s="1" t="s">
        <v>7</v>
      </c>
      <c r="C1" s="1" t="s">
        <v>8</v>
      </c>
    </row>
    <row r="2" spans="2:17" ht="19" x14ac:dyDescent="0.2">
      <c r="B2" s="1" t="s">
        <v>0</v>
      </c>
      <c r="C2" s="1" t="s">
        <v>9</v>
      </c>
      <c r="E2" t="s">
        <v>30</v>
      </c>
      <c r="F2" s="4" t="s">
        <v>43</v>
      </c>
      <c r="G2" t="s">
        <v>31</v>
      </c>
      <c r="H2" t="s">
        <v>32</v>
      </c>
    </row>
    <row r="3" spans="2:17" ht="19" x14ac:dyDescent="0.2">
      <c r="B3" s="2" t="s">
        <v>1</v>
      </c>
      <c r="C3" s="3">
        <v>0.5471698113207546</v>
      </c>
      <c r="E3" s="24">
        <v>2</v>
      </c>
      <c r="F3" s="24">
        <v>12</v>
      </c>
      <c r="G3" s="24">
        <v>13</v>
      </c>
      <c r="H3" s="24">
        <v>1</v>
      </c>
    </row>
    <row r="4" spans="2:17" ht="19" x14ac:dyDescent="0.2">
      <c r="B4" s="2" t="s">
        <v>2</v>
      </c>
      <c r="C4" s="3">
        <v>0.16417910447761205</v>
      </c>
      <c r="E4" s="24">
        <v>7</v>
      </c>
      <c r="F4" s="24">
        <v>13</v>
      </c>
      <c r="G4" s="24">
        <v>17</v>
      </c>
      <c r="H4" s="24">
        <v>3</v>
      </c>
    </row>
    <row r="5" spans="2:17" ht="19" x14ac:dyDescent="0.2">
      <c r="B5" s="2" t="s">
        <v>3</v>
      </c>
      <c r="C5" s="3">
        <v>3.1847133757961783E-2</v>
      </c>
      <c r="E5" s="24">
        <v>16</v>
      </c>
      <c r="F5" s="24">
        <v>6</v>
      </c>
      <c r="G5" s="24">
        <v>16</v>
      </c>
      <c r="H5" s="24">
        <v>8</v>
      </c>
    </row>
    <row r="6" spans="2:17" ht="19" x14ac:dyDescent="0.2">
      <c r="B6" s="2" t="s">
        <v>4</v>
      </c>
      <c r="C6" s="3">
        <v>1.2957746478873241E-2</v>
      </c>
      <c r="E6" s="24">
        <v>62</v>
      </c>
      <c r="F6" s="24">
        <v>9</v>
      </c>
      <c r="G6" s="24">
        <v>45</v>
      </c>
      <c r="H6" s="24">
        <v>28</v>
      </c>
    </row>
    <row r="8" spans="2:17" ht="18" x14ac:dyDescent="0.2">
      <c r="B8" s="6" t="s">
        <v>10</v>
      </c>
    </row>
    <row r="11" spans="2:17" ht="35.75" customHeight="1" x14ac:dyDescent="0.2">
      <c r="B11" s="1" t="s">
        <v>7</v>
      </c>
      <c r="C11" s="1" t="s">
        <v>8</v>
      </c>
      <c r="D11" s="28" t="s">
        <v>13</v>
      </c>
      <c r="E11" s="30" t="s">
        <v>12</v>
      </c>
      <c r="F11" s="30"/>
      <c r="G11" s="2" t="s">
        <v>16</v>
      </c>
      <c r="H11" s="12"/>
    </row>
    <row r="12" spans="2:17" ht="19.75" customHeight="1" x14ac:dyDescent="0.2">
      <c r="B12" s="1" t="s">
        <v>0</v>
      </c>
      <c r="C12" s="1" t="s">
        <v>15</v>
      </c>
      <c r="D12" s="29"/>
      <c r="E12" s="2" t="s">
        <v>11</v>
      </c>
      <c r="F12" s="10" t="s">
        <v>14</v>
      </c>
      <c r="G12" s="2" t="s">
        <v>17</v>
      </c>
      <c r="H12" s="12"/>
      <c r="N12" s="14"/>
      <c r="P12">
        <v>0</v>
      </c>
      <c r="Q12">
        <v>0</v>
      </c>
    </row>
    <row r="13" spans="2:17" ht="19" x14ac:dyDescent="0.2">
      <c r="B13" s="2" t="s">
        <v>1</v>
      </c>
      <c r="C13" s="3">
        <v>0.5471698113207546</v>
      </c>
      <c r="D13" s="7">
        <v>22</v>
      </c>
      <c r="E13" s="24">
        <v>13</v>
      </c>
      <c r="F13" s="10">
        <f>E13/D13</f>
        <v>0.59090909090909094</v>
      </c>
      <c r="G13" s="10">
        <f>C13-F13</f>
        <v>-4.3739279588336344E-2</v>
      </c>
      <c r="H13" s="13"/>
      <c r="J13">
        <v>0</v>
      </c>
      <c r="K13">
        <v>0</v>
      </c>
      <c r="P13">
        <v>0.6</v>
      </c>
      <c r="Q13">
        <v>0.6</v>
      </c>
    </row>
    <row r="14" spans="2:17" ht="19" x14ac:dyDescent="0.2">
      <c r="B14" s="2" t="s">
        <v>2</v>
      </c>
      <c r="C14" s="3">
        <v>0.16417910447761205</v>
      </c>
      <c r="D14" s="7">
        <v>80</v>
      </c>
      <c r="E14" s="24">
        <v>17</v>
      </c>
      <c r="F14" s="10">
        <f>E14/D14</f>
        <v>0.21249999999999999</v>
      </c>
      <c r="G14" s="25">
        <f t="shared" ref="G14:G16" si="0">C14-F14</f>
        <v>-4.8320895522387941E-2</v>
      </c>
      <c r="H14" s="13"/>
      <c r="J14">
        <v>0</v>
      </c>
      <c r="K14">
        <v>0.6</v>
      </c>
    </row>
    <row r="15" spans="2:17" ht="19" x14ac:dyDescent="0.2">
      <c r="B15" s="2" t="s">
        <v>3</v>
      </c>
      <c r="C15" s="3">
        <v>3.1847133757961783E-2</v>
      </c>
      <c r="D15" s="7">
        <v>188</v>
      </c>
      <c r="E15" s="24">
        <v>16</v>
      </c>
      <c r="F15" s="10">
        <f>E15/D15</f>
        <v>8.5106382978723402E-2</v>
      </c>
      <c r="G15" s="10">
        <f t="shared" si="0"/>
        <v>-5.3259249220761619E-2</v>
      </c>
      <c r="H15" s="13"/>
      <c r="J15">
        <v>0</v>
      </c>
    </row>
    <row r="16" spans="2:17" ht="19" x14ac:dyDescent="0.2">
      <c r="B16" s="2" t="s">
        <v>4</v>
      </c>
      <c r="C16" s="3">
        <v>1.2957746478873241E-2</v>
      </c>
      <c r="D16" s="7">
        <v>710</v>
      </c>
      <c r="E16" s="24">
        <v>45</v>
      </c>
      <c r="F16" s="10">
        <f>E16/D16</f>
        <v>6.3380281690140844E-2</v>
      </c>
      <c r="G16" s="10">
        <f t="shared" si="0"/>
        <v>-5.0422535211267605E-2</v>
      </c>
      <c r="H16" s="13"/>
      <c r="J16">
        <v>0</v>
      </c>
    </row>
    <row r="17" spans="2:24" ht="29.5" customHeight="1" x14ac:dyDescent="0.2">
      <c r="B17" s="6"/>
      <c r="C17" s="18">
        <f>(C13*D13+C14*D14+C15*D15+C16*D16)/D17</f>
        <v>4.0359325353762382E-2</v>
      </c>
      <c r="D17" s="15">
        <f>SUM(D13:D16)</f>
        <v>1000</v>
      </c>
      <c r="E17" s="15">
        <f>SUM(E13:E16)</f>
        <v>91</v>
      </c>
      <c r="F17" s="18">
        <f>E17/D17</f>
        <v>9.0999999999999998E-2</v>
      </c>
      <c r="G17" s="18">
        <f>(D13*G13+D14*G14+D15*G15+D16*G16)/D17</f>
        <v>-5.0640674646237616E-2</v>
      </c>
    </row>
    <row r="18" spans="2:24" ht="29.5" customHeight="1" x14ac:dyDescent="0.2">
      <c r="B18" s="6"/>
      <c r="D18" s="26"/>
      <c r="E18" s="26"/>
      <c r="F18" s="27"/>
      <c r="G18" s="27"/>
    </row>
    <row r="19" spans="2:24" ht="29.5" customHeight="1" x14ac:dyDescent="0.2">
      <c r="B19" s="6"/>
      <c r="D19" s="26"/>
      <c r="E19" s="26"/>
      <c r="F19" s="27"/>
      <c r="G19" s="27"/>
      <c r="P19" t="s">
        <v>40</v>
      </c>
      <c r="Q19" t="s">
        <v>36</v>
      </c>
      <c r="R19" t="s">
        <v>41</v>
      </c>
      <c r="T19" t="s">
        <v>42</v>
      </c>
    </row>
    <row r="20" spans="2:24" ht="38" x14ac:dyDescent="0.2">
      <c r="B20" s="1" t="s">
        <v>7</v>
      </c>
      <c r="C20" s="1" t="s">
        <v>8</v>
      </c>
      <c r="D20" s="28" t="s">
        <v>13</v>
      </c>
      <c r="E20" s="30" t="s">
        <v>12</v>
      </c>
      <c r="F20" s="30"/>
      <c r="G20" s="8" t="s">
        <v>16</v>
      </c>
      <c r="H20" s="8" t="s">
        <v>18</v>
      </c>
      <c r="I20" s="8" t="s">
        <v>22</v>
      </c>
      <c r="J20" s="5"/>
      <c r="R20" t="s">
        <v>5</v>
      </c>
      <c r="S20" t="s">
        <v>6</v>
      </c>
      <c r="T20" t="s">
        <v>5</v>
      </c>
      <c r="U20" t="s">
        <v>6</v>
      </c>
      <c r="W20" t="s">
        <v>5</v>
      </c>
      <c r="X20" t="s">
        <v>6</v>
      </c>
    </row>
    <row r="21" spans="2:24" ht="18" x14ac:dyDescent="0.2">
      <c r="B21" s="21"/>
      <c r="C21" s="21"/>
      <c r="D21" s="28"/>
      <c r="E21" s="22"/>
      <c r="F21" s="10"/>
      <c r="G21" s="23"/>
      <c r="H21" s="23"/>
      <c r="I21" s="23"/>
      <c r="J21" s="5"/>
      <c r="P21" t="s">
        <v>1</v>
      </c>
      <c r="Q21" s="17">
        <f>D13/D$17</f>
        <v>2.1999999999999999E-2</v>
      </c>
      <c r="R21" s="17">
        <f>E13/D$17</f>
        <v>1.2999999999999999E-2</v>
      </c>
      <c r="S21" s="17">
        <f>(D13-E13)/D$17</f>
        <v>8.9999999999999993E-3</v>
      </c>
      <c r="T21">
        <f>R21/SUM(R$21:R$24)</f>
        <v>0.14285714285714285</v>
      </c>
      <c r="U21">
        <f>S21/SUM(S$21:S$24)</f>
        <v>9.9009900990098994E-3</v>
      </c>
      <c r="V21" t="s">
        <v>1</v>
      </c>
      <c r="W21">
        <f>T21</f>
        <v>0.14285714285714285</v>
      </c>
      <c r="X21">
        <f>U21</f>
        <v>9.9009900990098994E-3</v>
      </c>
    </row>
    <row r="22" spans="2:24" ht="42" x14ac:dyDescent="0.2">
      <c r="B22" s="1" t="s">
        <v>0</v>
      </c>
      <c r="C22" s="1" t="s">
        <v>29</v>
      </c>
      <c r="D22" s="29"/>
      <c r="E22" s="2" t="s">
        <v>11</v>
      </c>
      <c r="F22" s="10" t="s">
        <v>14</v>
      </c>
      <c r="G22" s="9" t="s">
        <v>26</v>
      </c>
      <c r="H22" s="9" t="s">
        <v>27</v>
      </c>
      <c r="I22" s="9" t="s">
        <v>25</v>
      </c>
      <c r="J22" s="9"/>
      <c r="L22" s="9"/>
      <c r="P22" t="s">
        <v>37</v>
      </c>
      <c r="Q22" s="17">
        <f>D14/D$17</f>
        <v>0.08</v>
      </c>
      <c r="R22" s="17">
        <f>E14/D$17</f>
        <v>1.7000000000000001E-2</v>
      </c>
      <c r="S22" s="17">
        <f>(D14-E14)/D$17</f>
        <v>6.3E-2</v>
      </c>
      <c r="T22">
        <f t="shared" ref="T22:T24" si="1">R22/SUM(R$21:R$24)</f>
        <v>0.18681318681318684</v>
      </c>
      <c r="U22">
        <f>S22/SUM(S$21:S$24)</f>
        <v>6.9306930693069299E-2</v>
      </c>
      <c r="V22" t="s">
        <v>33</v>
      </c>
      <c r="W22">
        <f t="shared" ref="W22:X24" si="2">W21+T22</f>
        <v>0.32967032967032972</v>
      </c>
      <c r="X22">
        <f t="shared" si="2"/>
        <v>7.9207920792079195E-2</v>
      </c>
    </row>
    <row r="23" spans="2:24" ht="19" x14ac:dyDescent="0.2">
      <c r="B23" s="2" t="s">
        <v>1</v>
      </c>
      <c r="C23" s="3">
        <v>0.5471698113207546</v>
      </c>
      <c r="D23" s="7">
        <v>22</v>
      </c>
      <c r="E23" s="7">
        <f>E13</f>
        <v>13</v>
      </c>
      <c r="F23" s="10">
        <f>E23/D23</f>
        <v>0.59090909090909094</v>
      </c>
      <c r="G23" s="19">
        <f>F23*(C23-1)+(1-F23)*C23</f>
        <v>-4.3739279588336372E-2</v>
      </c>
      <c r="H23" s="19">
        <f>F23*ABS(C23-1)+(1-F23)*C23</f>
        <v>0.49142367066895376</v>
      </c>
      <c r="I23" s="19">
        <f>F23*(C23-1)^2+(1-F23)*C23^2</f>
        <v>0.24364866176898931</v>
      </c>
      <c r="J23" s="10"/>
      <c r="L23" s="4"/>
      <c r="P23" t="s">
        <v>38</v>
      </c>
      <c r="Q23" s="17">
        <f>D15/D$17</f>
        <v>0.188</v>
      </c>
      <c r="R23" s="17">
        <f>E15/D$17</f>
        <v>1.6E-2</v>
      </c>
      <c r="S23" s="17">
        <f>(D15-E15)/D$17</f>
        <v>0.17199999999999999</v>
      </c>
      <c r="T23">
        <f t="shared" si="1"/>
        <v>0.17582417582417584</v>
      </c>
      <c r="U23">
        <f>S23/SUM(S$21:S$24)</f>
        <v>0.1892189218921892</v>
      </c>
      <c r="V23" t="s">
        <v>34</v>
      </c>
      <c r="W23">
        <f t="shared" si="2"/>
        <v>0.50549450549450559</v>
      </c>
      <c r="X23">
        <f t="shared" si="2"/>
        <v>0.26842684268426842</v>
      </c>
    </row>
    <row r="24" spans="2:24" ht="19" x14ac:dyDescent="0.2">
      <c r="B24" s="2" t="s">
        <v>2</v>
      </c>
      <c r="C24" s="3">
        <v>0.16417910447761205</v>
      </c>
      <c r="D24" s="7">
        <v>80</v>
      </c>
      <c r="E24" s="7">
        <f>E14</f>
        <v>17</v>
      </c>
      <c r="F24" s="10">
        <f t="shared" ref="F24:F27" si="3">E24/D24</f>
        <v>0.21249999999999999</v>
      </c>
      <c r="G24" s="19">
        <f>F24*(C24-1)+(1-F24)*C24</f>
        <v>-4.8320895522387941E-2</v>
      </c>
      <c r="H24" s="19">
        <f t="shared" ref="H24:H26" si="4">F24*ABS(C24-1)+(1-F24)*C24</f>
        <v>0.30690298507462693</v>
      </c>
      <c r="I24" s="19">
        <f>F24*(C24-1)^2+(1-F24)*C24^2</f>
        <v>0.16967865894408554</v>
      </c>
      <c r="J24" s="10"/>
      <c r="L24" s="4"/>
      <c r="P24" t="s">
        <v>39</v>
      </c>
      <c r="Q24" s="17">
        <f>D16/D$17</f>
        <v>0.71</v>
      </c>
      <c r="R24" s="17">
        <f>E16/D$17</f>
        <v>4.4999999999999998E-2</v>
      </c>
      <c r="S24" s="17">
        <f>(D16-E16)/D$17</f>
        <v>0.66500000000000004</v>
      </c>
      <c r="T24">
        <f t="shared" si="1"/>
        <v>0.49450549450549453</v>
      </c>
      <c r="U24">
        <f>S24/SUM(S$21:S$24)</f>
        <v>0.73157315731573158</v>
      </c>
      <c r="V24" t="s">
        <v>35</v>
      </c>
      <c r="W24">
        <f t="shared" si="2"/>
        <v>1</v>
      </c>
      <c r="X24">
        <f t="shared" si="2"/>
        <v>1</v>
      </c>
    </row>
    <row r="25" spans="2:24" ht="19" x14ac:dyDescent="0.2">
      <c r="B25" s="2" t="s">
        <v>3</v>
      </c>
      <c r="C25" s="3">
        <v>3.1847133757961783E-2</v>
      </c>
      <c r="D25" s="7">
        <v>188</v>
      </c>
      <c r="E25" s="7">
        <f>E15</f>
        <v>16</v>
      </c>
      <c r="F25" s="10">
        <f t="shared" si="3"/>
        <v>8.5106382978723402E-2</v>
      </c>
      <c r="G25" s="19">
        <f>F25*(C25-1)+(1-F25)*C25</f>
        <v>-5.3259249220761619E-2</v>
      </c>
      <c r="H25" s="19">
        <f t="shared" si="4"/>
        <v>0.11153272801192574</v>
      </c>
      <c r="I25" s="19">
        <f>F25*(C25-1)^2+(1-F25)*C25^2</f>
        <v>8.069983418256145E-2</v>
      </c>
      <c r="J25" s="10"/>
      <c r="L25" s="4"/>
    </row>
    <row r="26" spans="2:24" ht="19" x14ac:dyDescent="0.2">
      <c r="B26" s="2" t="s">
        <v>4</v>
      </c>
      <c r="C26" s="3">
        <v>1.2957746478873241E-2</v>
      </c>
      <c r="D26" s="7">
        <v>710</v>
      </c>
      <c r="E26" s="7">
        <f>E16</f>
        <v>45</v>
      </c>
      <c r="F26" s="10">
        <f t="shared" si="3"/>
        <v>6.3380281690140844E-2</v>
      </c>
      <c r="G26" s="19">
        <f>F26*(C26-1)+(1-F26)*C26</f>
        <v>-5.0422535211267598E-2</v>
      </c>
      <c r="H26" s="19">
        <f t="shared" si="4"/>
        <v>7.4695496925213239E-2</v>
      </c>
      <c r="I26" s="19">
        <f>F26*(C26-1)^2+(1-F26)*C26^2</f>
        <v>6.1905653640150757E-2</v>
      </c>
      <c r="J26" s="10"/>
      <c r="L26" s="4"/>
    </row>
    <row r="27" spans="2:24" ht="18" x14ac:dyDescent="0.2">
      <c r="D27" s="15">
        <f>SUM(D23:D26)</f>
        <v>1000</v>
      </c>
      <c r="E27" s="7">
        <f>SUM(E23:E26)</f>
        <v>91</v>
      </c>
      <c r="F27" s="10">
        <f t="shared" si="3"/>
        <v>9.0999999999999998E-2</v>
      </c>
      <c r="G27" s="20">
        <f>($D23*G23+$D24*G24+$D25*G25+$D26*G26)/$D27</f>
        <v>-5.0640674646237616E-2</v>
      </c>
      <c r="H27" s="20">
        <f>($D23*H23+$D24*H24+$D25*H25+$D26*H26)/$D27</f>
        <v>0.10936551524383058</v>
      </c>
      <c r="I27" s="20">
        <f>($D23*I23+$D24*I24+$D25*I25+$D26*I26)/$D27</f>
        <v>7.8059146185273195E-2</v>
      </c>
      <c r="J27" s="11"/>
      <c r="L27" s="4"/>
    </row>
    <row r="28" spans="2:24" ht="34" customHeight="1" x14ac:dyDescent="0.2">
      <c r="G28" s="4"/>
      <c r="H28" s="16" t="s">
        <v>28</v>
      </c>
      <c r="I28" s="11">
        <f t="shared" ref="I28" si="5">SQRT(I27)</f>
        <v>0.27939066946709801</v>
      </c>
      <c r="J28" s="11"/>
    </row>
    <row r="29" spans="2:24" ht="29.5" customHeight="1" x14ac:dyDescent="0.2">
      <c r="B29" s="6"/>
      <c r="D29" s="26"/>
      <c r="E29" s="26"/>
      <c r="F29" s="27"/>
      <c r="G29" s="27"/>
    </row>
    <row r="33" spans="2:12" ht="38" x14ac:dyDescent="0.2">
      <c r="B33" s="1" t="s">
        <v>7</v>
      </c>
      <c r="C33" s="1" t="s">
        <v>8</v>
      </c>
      <c r="D33" s="28" t="s">
        <v>13</v>
      </c>
      <c r="E33" s="30" t="s">
        <v>12</v>
      </c>
      <c r="F33" s="30"/>
      <c r="G33" s="2" t="s">
        <v>16</v>
      </c>
      <c r="H33" s="8" t="s">
        <v>19</v>
      </c>
      <c r="I33" s="8" t="s">
        <v>20</v>
      </c>
      <c r="J33" s="8" t="s">
        <v>22</v>
      </c>
      <c r="K33" s="5"/>
    </row>
    <row r="34" spans="2:12" ht="19" customHeight="1" x14ac:dyDescent="0.2">
      <c r="B34" s="1" t="s">
        <v>0</v>
      </c>
      <c r="C34" s="1" t="s">
        <v>15</v>
      </c>
      <c r="D34" s="29"/>
      <c r="E34" s="2" t="s">
        <v>11</v>
      </c>
      <c r="F34" s="10" t="s">
        <v>14</v>
      </c>
      <c r="G34" s="2" t="s">
        <v>17</v>
      </c>
      <c r="H34" s="2" t="s">
        <v>24</v>
      </c>
      <c r="I34" s="9" t="s">
        <v>21</v>
      </c>
      <c r="K34" s="9"/>
      <c r="L34" s="9"/>
    </row>
    <row r="35" spans="2:12" ht="19" x14ac:dyDescent="0.2">
      <c r="B35" s="2" t="s">
        <v>1</v>
      </c>
      <c r="C35" s="3">
        <v>0.5471698113207546</v>
      </c>
      <c r="D35" s="7">
        <v>22</v>
      </c>
      <c r="E35" s="7">
        <f>E13</f>
        <v>13</v>
      </c>
      <c r="F35" s="10">
        <f>E35/D35</f>
        <v>0.59090909090909094</v>
      </c>
      <c r="G35" s="10">
        <f>C35-F35</f>
        <v>-4.3739279588336344E-2</v>
      </c>
      <c r="H35" s="19">
        <f>G35^2</f>
        <v>1.9131245789066563E-3</v>
      </c>
      <c r="I35" s="19">
        <f>F35*(1-F35)</f>
        <v>0.24173553719008264</v>
      </c>
      <c r="J35" s="19">
        <f>H35+I35</f>
        <v>0.24364866176898931</v>
      </c>
      <c r="K35" s="10"/>
      <c r="L35" s="4"/>
    </row>
    <row r="36" spans="2:12" ht="19" x14ac:dyDescent="0.2">
      <c r="B36" s="2" t="s">
        <v>2</v>
      </c>
      <c r="C36" s="3">
        <v>0.16417910447761205</v>
      </c>
      <c r="D36" s="7">
        <v>80</v>
      </c>
      <c r="E36" s="7">
        <f>E14</f>
        <v>17</v>
      </c>
      <c r="F36" s="10">
        <f t="shared" ref="F36:F38" si="6">E36/D36</f>
        <v>0.21249999999999999</v>
      </c>
      <c r="G36" s="10">
        <f t="shared" ref="G36:G38" si="7">C36-F36</f>
        <v>-4.8320895522387941E-2</v>
      </c>
      <c r="H36" s="19">
        <f>G36^2</f>
        <v>2.3349089440855308E-3</v>
      </c>
      <c r="I36" s="19">
        <f>F36*(1-F36)</f>
        <v>0.16734374999999999</v>
      </c>
      <c r="J36" s="19">
        <f t="shared" ref="J36:J38" si="8">H36+I36</f>
        <v>0.16967865894408551</v>
      </c>
      <c r="K36" s="10"/>
      <c r="L36" s="4"/>
    </row>
    <row r="37" spans="2:12" ht="19" x14ac:dyDescent="0.2">
      <c r="B37" s="2" t="s">
        <v>3</v>
      </c>
      <c r="C37" s="3">
        <v>3.1847133757961783E-2</v>
      </c>
      <c r="D37" s="7">
        <v>188</v>
      </c>
      <c r="E37" s="7">
        <f>E15</f>
        <v>16</v>
      </c>
      <c r="F37" s="10">
        <f t="shared" si="6"/>
        <v>8.5106382978723402E-2</v>
      </c>
      <c r="G37" s="10">
        <f t="shared" si="7"/>
        <v>-5.3259249220761619E-2</v>
      </c>
      <c r="H37" s="19">
        <f>G37^2</f>
        <v>2.8365476275591969E-3</v>
      </c>
      <c r="I37" s="19">
        <f>F37*(1-F37)</f>
        <v>7.7863286555002256E-2</v>
      </c>
      <c r="J37" s="19">
        <f t="shared" si="8"/>
        <v>8.069983418256145E-2</v>
      </c>
      <c r="K37" s="10"/>
      <c r="L37" s="4"/>
    </row>
    <row r="38" spans="2:12" ht="19" x14ac:dyDescent="0.2">
      <c r="B38" s="2" t="s">
        <v>4</v>
      </c>
      <c r="C38" s="3">
        <v>1.2957746478873241E-2</v>
      </c>
      <c r="D38" s="7">
        <v>710</v>
      </c>
      <c r="E38" s="7">
        <f>E16</f>
        <v>45</v>
      </c>
      <c r="F38" s="10">
        <f t="shared" si="6"/>
        <v>6.3380281690140844E-2</v>
      </c>
      <c r="G38" s="10">
        <f t="shared" si="7"/>
        <v>-5.0422535211267605E-2</v>
      </c>
      <c r="H38" s="19">
        <f>G38^2</f>
        <v>2.5424320571315216E-3</v>
      </c>
      <c r="I38" s="19">
        <f>F38*(1-F38)</f>
        <v>5.9363221583019238E-2</v>
      </c>
      <c r="J38" s="19">
        <f t="shared" si="8"/>
        <v>6.1905653640150757E-2</v>
      </c>
      <c r="K38" s="10"/>
      <c r="L38" s="4"/>
    </row>
    <row r="39" spans="2:12" ht="32" customHeight="1" x14ac:dyDescent="0.2">
      <c r="D39" s="15">
        <f>SUM(D35:D38)</f>
        <v>1000</v>
      </c>
      <c r="G39" s="11">
        <f>($D35*G35+$D36*G36+$D37*G37+$D38*G38)/$D$39</f>
        <v>-5.0640674646237616E-2</v>
      </c>
      <c r="H39" s="20">
        <f>($D35*H35+$D36*H36+$D37*H37+$D38*H38)/$D$39</f>
        <v>2.567279170807298E-3</v>
      </c>
      <c r="I39" s="20">
        <f>($D35*I35+$D36*I36+$D37*I37+$D38*I38)/$D$39</f>
        <v>7.5491867014465891E-2</v>
      </c>
      <c r="J39" s="20">
        <f>($D35*J35+$D36*J36+$D37*J37+$D38*J38)/$D$39</f>
        <v>7.8059146185273195E-2</v>
      </c>
      <c r="K39" s="11"/>
      <c r="L39" s="4"/>
    </row>
    <row r="40" spans="2:12" ht="45" customHeight="1" x14ac:dyDescent="0.2">
      <c r="G40" s="16" t="s">
        <v>23</v>
      </c>
      <c r="H40" s="20">
        <f>SQRT(H39)</f>
        <v>5.0668325123367733E-2</v>
      </c>
      <c r="I40" s="20">
        <f>SQRT(I39)</f>
        <v>0.27475783339964283</v>
      </c>
      <c r="J40" s="20">
        <f>SQRT(J39)</f>
        <v>0.27939066946709801</v>
      </c>
      <c r="K40" s="11"/>
    </row>
  </sheetData>
  <mergeCells count="6">
    <mergeCell ref="D20:D22"/>
    <mergeCell ref="E20:F20"/>
    <mergeCell ref="E11:F11"/>
    <mergeCell ref="D11:D12"/>
    <mergeCell ref="D33:D34"/>
    <mergeCell ref="E33:F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AlexisDemo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A. Kohn</dc:creator>
  <cp:lastModifiedBy>Alexis Beatty</cp:lastModifiedBy>
  <dcterms:created xsi:type="dcterms:W3CDTF">2017-09-27T19:08:09Z</dcterms:created>
  <dcterms:modified xsi:type="dcterms:W3CDTF">2021-10-19T17:19:36Z</dcterms:modified>
</cp:coreProperties>
</file>