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Elliot\Dropbox\AAActive - Dec 18 2019\HIV-AIDS\CE Teaching and PP slides\DCEA 2020\"/>
    </mc:Choice>
  </mc:AlternateContent>
  <xr:revisionPtr revIDLastSave="0" documentId="13_ncr:1_{0B4C268F-1344-4DAC-8C6B-4719C1D0F3FF}" xr6:coauthVersionLast="45" xr6:coauthVersionMax="45" xr10:uidLastSave="{00000000-0000-0000-0000-000000000000}"/>
  <bookViews>
    <workbookView xWindow="-120" yWindow="-120" windowWidth="29040" windowHeight="15840" tabRatio="873" activeTab="11" xr2:uid="{8B2BBE7B-1DD1-46B8-A2CC-7B4CBCFEB935}"/>
    <workbookView xWindow="-25320" yWindow="285" windowWidth="25440" windowHeight="15390" activeTab="1" xr2:uid="{90364596-FEF6-4FF6-A9A0-E2879CEEEAB2}"/>
    <workbookView xWindow="-25320" yWindow="285" windowWidth="25440" windowHeight="15390" tabRatio="870" xr2:uid="{4D25DE86-F877-4C3A-AED2-808F83632C57}"/>
  </bookViews>
  <sheets>
    <sheet name="Background" sheetId="17" r:id="rId1"/>
    <sheet name="Decision node" sheetId="2" r:id="rId2"/>
    <sheet name="PeriOp mort" sheetId="3" r:id="rId3"/>
    <sheet name="Infection" sheetId="4" r:id="rId4"/>
    <sheet name="Infec mort" sheetId="5" r:id="rId5"/>
    <sheet name="Path prob" sheetId="6" r:id="rId6"/>
    <sheet name="Outcomes" sheetId="7" r:id="rId7"/>
    <sheet name="QALYs&amp;Costs" sheetId="8" r:id="rId8"/>
    <sheet name="ExpectedQALYs&amp;Costs" sheetId="16" r:id="rId9"/>
    <sheet name="DiscountedCostsQALYs" sheetId="15" r:id="rId10"/>
    <sheet name="ICER" sheetId="12" r:id="rId11"/>
    <sheet name="SAgraph" sheetId="14"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8" i="12" l="1"/>
  <c r="S30" i="12" s="1"/>
  <c r="S28" i="12"/>
  <c r="R28" i="12"/>
  <c r="Q28" i="12"/>
  <c r="Q30" i="12" s="1"/>
  <c r="S27" i="12"/>
  <c r="Q27" i="12"/>
  <c r="AI21" i="12"/>
  <c r="AH21" i="12"/>
  <c r="AG21" i="12"/>
  <c r="AF21" i="12"/>
  <c r="AE21" i="12"/>
  <c r="AD21" i="12"/>
  <c r="AC21" i="12"/>
  <c r="AB21" i="12"/>
  <c r="AA21" i="12"/>
  <c r="Z21" i="12"/>
  <c r="Y21" i="12"/>
  <c r="R21" i="12"/>
  <c r="Q21" i="12"/>
  <c r="K21" i="12"/>
  <c r="AI19" i="12"/>
  <c r="AH19" i="12"/>
  <c r="AG19" i="12"/>
  <c r="AF19" i="12"/>
  <c r="AE19" i="12"/>
  <c r="AD19" i="12"/>
  <c r="AC19" i="12"/>
  <c r="AB19" i="12"/>
  <c r="AA19" i="12"/>
  <c r="Z19" i="12"/>
  <c r="Y19" i="12"/>
  <c r="R19" i="12"/>
  <c r="Q19" i="12"/>
  <c r="K17" i="12"/>
  <c r="U15" i="12"/>
  <c r="R15" i="12"/>
  <c r="M14" i="12"/>
  <c r="M19" i="12" s="1"/>
  <c r="U11" i="12"/>
  <c r="R11" i="12"/>
  <c r="I11" i="12"/>
  <c r="I19" i="12" s="1"/>
  <c r="AC5" i="12"/>
  <c r="AB5" i="12"/>
  <c r="AA5" i="12"/>
  <c r="U5" i="12" s="1"/>
  <c r="U6" i="12" s="1"/>
  <c r="Z5" i="12"/>
  <c r="Y5" i="12"/>
  <c r="V5" i="12"/>
  <c r="V6" i="12" s="1"/>
  <c r="T5" i="12"/>
  <c r="T6" i="12" s="1"/>
  <c r="S5" i="12"/>
  <c r="S6" i="12" s="1"/>
  <c r="R5" i="12"/>
  <c r="Q5" i="12"/>
  <c r="AI21" i="15"/>
  <c r="AH21" i="15"/>
  <c r="AG21" i="15"/>
  <c r="AF21" i="15"/>
  <c r="AE21" i="15"/>
  <c r="AD21" i="15"/>
  <c r="AC21" i="15"/>
  <c r="AB21" i="15"/>
  <c r="AA21" i="15"/>
  <c r="Z21" i="15"/>
  <c r="Y21" i="15"/>
  <c r="R21" i="15"/>
  <c r="Q21" i="15"/>
  <c r="AI19" i="15"/>
  <c r="AH19" i="15"/>
  <c r="AG19" i="15"/>
  <c r="AF19" i="15"/>
  <c r="AE19" i="15"/>
  <c r="AD19" i="15"/>
  <c r="AC19" i="15"/>
  <c r="AB19" i="15"/>
  <c r="AA19" i="15"/>
  <c r="Z19" i="15"/>
  <c r="Y19" i="15"/>
  <c r="R19" i="15"/>
  <c r="Q19" i="15"/>
  <c r="K17" i="15"/>
  <c r="K21" i="15" s="1"/>
  <c r="U15" i="15"/>
  <c r="R15" i="15"/>
  <c r="M14" i="15"/>
  <c r="U11" i="15"/>
  <c r="R11" i="15"/>
  <c r="I11" i="15"/>
  <c r="I19" i="15" s="1"/>
  <c r="O10" i="15"/>
  <c r="AC5" i="15"/>
  <c r="AB5" i="15"/>
  <c r="AA5" i="15"/>
  <c r="U5" i="15" s="1"/>
  <c r="U6" i="15" s="1"/>
  <c r="Z5" i="15"/>
  <c r="Y5" i="15"/>
  <c r="V5" i="15"/>
  <c r="V6" i="15" s="1"/>
  <c r="T5" i="15"/>
  <c r="T6" i="15" s="1"/>
  <c r="S5" i="15"/>
  <c r="S6" i="15" s="1"/>
  <c r="R5" i="15"/>
  <c r="Q5" i="15"/>
  <c r="R21" i="16"/>
  <c r="Q21" i="16"/>
  <c r="R19" i="16"/>
  <c r="Q19" i="16"/>
  <c r="K17" i="16"/>
  <c r="K21" i="16" s="1"/>
  <c r="R15" i="16"/>
  <c r="M14" i="16"/>
  <c r="M19" i="16" s="1"/>
  <c r="R11" i="16"/>
  <c r="I11" i="16"/>
  <c r="I19" i="16" s="1"/>
  <c r="T5" i="16"/>
  <c r="T6" i="16" s="1"/>
  <c r="S5" i="16"/>
  <c r="S6" i="16" s="1"/>
  <c r="R5" i="16"/>
  <c r="Q5" i="16"/>
  <c r="R21" i="8"/>
  <c r="R19" i="8"/>
  <c r="R15" i="8"/>
  <c r="R11" i="8"/>
  <c r="R5" i="8"/>
  <c r="Q21" i="8"/>
  <c r="Q19" i="8"/>
  <c r="K17" i="8"/>
  <c r="K21" i="8" s="1"/>
  <c r="M14" i="8"/>
  <c r="M19" i="8" s="1"/>
  <c r="I11" i="8"/>
  <c r="I19" i="8" s="1"/>
  <c r="O10" i="8"/>
  <c r="Q5" i="8"/>
  <c r="K17" i="7"/>
  <c r="K21" i="7" s="1"/>
  <c r="M14" i="7"/>
  <c r="M19" i="7" s="1"/>
  <c r="I11" i="7"/>
  <c r="I19" i="7" s="1"/>
  <c r="K21" i="6"/>
  <c r="K17" i="6"/>
  <c r="M14" i="6"/>
  <c r="M19" i="6" s="1"/>
  <c r="I11" i="6"/>
  <c r="I19" i="6" s="1"/>
  <c r="K17" i="5"/>
  <c r="K21" i="5" s="1"/>
  <c r="M14" i="5"/>
  <c r="M19" i="5" s="1"/>
  <c r="I11" i="5"/>
  <c r="I19" i="5" s="1"/>
  <c r="K17" i="4"/>
  <c r="K21" i="4" s="1"/>
  <c r="I11" i="4"/>
  <c r="I19" i="4" s="1"/>
  <c r="I11" i="3"/>
  <c r="I19" i="3" s="1"/>
  <c r="AD19" i="14"/>
  <c r="AE19" i="14"/>
  <c r="AF19" i="14"/>
  <c r="AG19" i="14"/>
  <c r="AH19" i="14"/>
  <c r="AI19" i="14"/>
  <c r="U11" i="14"/>
  <c r="O13" i="12" l="1"/>
  <c r="T15" i="12" s="1"/>
  <c r="V15" i="12" s="1"/>
  <c r="O18" i="12"/>
  <c r="O21" i="12"/>
  <c r="O10" i="12"/>
  <c r="O13" i="15"/>
  <c r="T15" i="15" s="1"/>
  <c r="V15" i="15" s="1"/>
  <c r="O21" i="15"/>
  <c r="T21" i="15"/>
  <c r="V21" i="15" s="1"/>
  <c r="S21" i="15"/>
  <c r="U21" i="15"/>
  <c r="M19" i="15"/>
  <c r="O18" i="15" s="1"/>
  <c r="T11" i="15"/>
  <c r="O13" i="16"/>
  <c r="T15" i="16" s="1"/>
  <c r="O18" i="16"/>
  <c r="O21" i="16"/>
  <c r="O10" i="16"/>
  <c r="O13" i="8"/>
  <c r="O22" i="8" s="1"/>
  <c r="O18" i="8"/>
  <c r="O21" i="8"/>
  <c r="O13" i="7"/>
  <c r="O21" i="7"/>
  <c r="O18" i="7"/>
  <c r="O10" i="7"/>
  <c r="O13" i="6"/>
  <c r="O18" i="6"/>
  <c r="O21" i="6"/>
  <c r="O10" i="6"/>
  <c r="AI21" i="14"/>
  <c r="AH21" i="14"/>
  <c r="AG21" i="14"/>
  <c r="AF21" i="14"/>
  <c r="AE21" i="14"/>
  <c r="AD21" i="14"/>
  <c r="AC21" i="14"/>
  <c r="AB21" i="14"/>
  <c r="AA21" i="14"/>
  <c r="Z21" i="14"/>
  <c r="Y21" i="14"/>
  <c r="AC19" i="14"/>
  <c r="AB19" i="14"/>
  <c r="AA19" i="14"/>
  <c r="Z19" i="14"/>
  <c r="Y19" i="14"/>
  <c r="U15" i="14"/>
  <c r="V5" i="14"/>
  <c r="V6" i="14" s="1"/>
  <c r="S28" i="14" s="1"/>
  <c r="S5" i="14"/>
  <c r="R15" i="14"/>
  <c r="AC5" i="14"/>
  <c r="AB5" i="14"/>
  <c r="AA5" i="14"/>
  <c r="Z5" i="14"/>
  <c r="Y5" i="14"/>
  <c r="R21" i="14"/>
  <c r="R19" i="14"/>
  <c r="R11" i="14"/>
  <c r="R5" i="14"/>
  <c r="Q21" i="14"/>
  <c r="Q19" i="14"/>
  <c r="Q5" i="14"/>
  <c r="O22" i="12" l="1"/>
  <c r="T11" i="12"/>
  <c r="T21" i="12"/>
  <c r="V21" i="12" s="1"/>
  <c r="S21" i="12"/>
  <c r="U21" i="12"/>
  <c r="U19" i="12"/>
  <c r="T19" i="12"/>
  <c r="V19" i="12" s="1"/>
  <c r="S19" i="12"/>
  <c r="S22" i="12" s="1"/>
  <c r="R27" i="12" s="1"/>
  <c r="Q29" i="12" s="1"/>
  <c r="Q31" i="12" s="1"/>
  <c r="V11" i="15"/>
  <c r="U19" i="15"/>
  <c r="U22" i="15" s="1"/>
  <c r="T19" i="15"/>
  <c r="V19" i="15" s="1"/>
  <c r="S19" i="15"/>
  <c r="S22" i="15" s="1"/>
  <c r="O22" i="15"/>
  <c r="T21" i="16"/>
  <c r="S21" i="16"/>
  <c r="T19" i="16"/>
  <c r="S19" i="16"/>
  <c r="S22" i="16" s="1"/>
  <c r="O22" i="16"/>
  <c r="T11" i="16"/>
  <c r="O22" i="7"/>
  <c r="O22" i="6"/>
  <c r="U5" i="14"/>
  <c r="U6" i="14" s="1"/>
  <c r="S27" i="14" s="1"/>
  <c r="T5" i="14"/>
  <c r="T6" i="14" s="1"/>
  <c r="Q28" i="14" s="1"/>
  <c r="U22" i="12" l="1"/>
  <c r="T27" i="12" s="1"/>
  <c r="S29" i="12" s="1"/>
  <c r="S31" i="12" s="1"/>
  <c r="T22" i="12"/>
  <c r="V11" i="12"/>
  <c r="V22" i="12" s="1"/>
  <c r="V22" i="15"/>
  <c r="T22" i="15"/>
  <c r="T22" i="16"/>
  <c r="K17" i="14"/>
  <c r="K21" i="14" s="1"/>
  <c r="M14" i="14"/>
  <c r="M19" i="14" s="1"/>
  <c r="I11" i="14"/>
  <c r="I19" i="14" s="1"/>
  <c r="S6" i="14" l="1"/>
  <c r="Q27" i="14" s="1"/>
  <c r="O21" i="14"/>
  <c r="U21" i="14" s="1"/>
  <c r="O13" i="14"/>
  <c r="T15" i="14" s="1"/>
  <c r="V15" i="14" s="1"/>
  <c r="O18" i="14"/>
  <c r="U19" i="14" s="1"/>
  <c r="O10" i="14"/>
  <c r="T11" i="14" s="1"/>
  <c r="V11" i="14" s="1"/>
  <c r="U22" i="14" l="1"/>
  <c r="T27" i="14" s="1"/>
  <c r="S29" i="14" s="1"/>
  <c r="S19" i="14"/>
  <c r="O22" i="14"/>
  <c r="T19" i="14"/>
  <c r="V19" i="14" s="1"/>
  <c r="V22" i="14" s="1"/>
  <c r="T28" i="14" s="1"/>
  <c r="S30" i="14" s="1"/>
  <c r="T21" i="14"/>
  <c r="V21" i="14" s="1"/>
  <c r="S21" i="14"/>
  <c r="S31" i="14" l="1"/>
  <c r="S22" i="14"/>
  <c r="R27" i="14" s="1"/>
  <c r="Q29" i="14" s="1"/>
  <c r="T22" i="14"/>
  <c r="R28" i="14"/>
  <c r="Q30" i="14" s="1"/>
  <c r="Q31"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A51CAB90-5487-4B32-85CC-CB74F192ECA8}">
      <text>
        <r>
          <rPr>
            <b/>
            <sz val="9"/>
            <color indexed="81"/>
            <rFont val="Tahoma"/>
            <family val="2"/>
          </rPr>
          <t>Elliot Marseille:</t>
        </r>
        <r>
          <rPr>
            <sz val="9"/>
            <color indexed="81"/>
            <rFont val="Tahoma"/>
            <family val="2"/>
          </rPr>
          <t xml:space="preserve">
Can adjust between 6
 and 11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V11" authorId="0" shapeId="0" xr:uid="{1623348C-EE6A-4612-8CDE-7FED80BD09AF}">
      <text>
        <r>
          <rPr>
            <b/>
            <sz val="9"/>
            <color indexed="81"/>
            <rFont val="Tahoma"/>
            <family val="2"/>
          </rPr>
          <t>Elliot Marseille:</t>
        </r>
        <r>
          <rPr>
            <sz val="9"/>
            <color indexed="81"/>
            <rFont val="Tahoma"/>
            <family val="2"/>
          </rPr>
          <t xml:space="preserve">
No discounting b/c occurs in year 1</t>
        </r>
      </text>
    </comment>
    <comment ref="V15" authorId="0" shapeId="0" xr:uid="{57AEDA08-6A5D-4496-9E3A-124A842C8BF0}">
      <text>
        <r>
          <rPr>
            <b/>
            <sz val="9"/>
            <color indexed="81"/>
            <rFont val="Tahoma"/>
            <family val="2"/>
          </rPr>
          <t>Elliot Marseille:</t>
        </r>
        <r>
          <rPr>
            <sz val="9"/>
            <color indexed="81"/>
            <rFont val="Tahoma"/>
            <family val="2"/>
          </rPr>
          <t xml:space="preserve">
No discounting b/c occurs in year 1</t>
        </r>
      </text>
    </comment>
    <comment ref="C18" authorId="0" shapeId="0" xr:uid="{3250ED6F-6C46-4F86-8454-4E45BDDEA805}">
      <text>
        <r>
          <rPr>
            <b/>
            <sz val="9"/>
            <color indexed="81"/>
            <rFont val="Tahoma"/>
            <family val="2"/>
          </rPr>
          <t>Elliot Marseille:</t>
        </r>
        <r>
          <rPr>
            <sz val="9"/>
            <color indexed="81"/>
            <rFont val="Tahoma"/>
            <family val="2"/>
          </rPr>
          <t xml:space="preserve">
Can adjust between 6
 and 11
</t>
        </r>
      </text>
    </comment>
    <comment ref="S19" authorId="0" shapeId="0" xr:uid="{31283FD9-2836-44DA-8E0F-F7E5299B98E4}">
      <text>
        <r>
          <rPr>
            <b/>
            <sz val="9"/>
            <color indexed="81"/>
            <rFont val="Tahoma"/>
            <family val="2"/>
          </rPr>
          <t>Elliot Marseille:</t>
        </r>
        <r>
          <rPr>
            <sz val="9"/>
            <color indexed="81"/>
            <rFont val="Tahoma"/>
            <family val="2"/>
          </rPr>
          <t xml:space="preserve">
O16*(C3+C4)/2 = 
Year in which ICD infection occurs
O16 *C3* (C17-1) = 
Subsequent years of life expectancy following ICD infection.</t>
        </r>
      </text>
    </comment>
    <comment ref="V19" authorId="0" shapeId="0" xr:uid="{FB5E9361-AB27-45EC-B5B5-57CF27192BB1}">
      <text>
        <r>
          <rPr>
            <b/>
            <sz val="9"/>
            <color indexed="81"/>
            <rFont val="Tahoma"/>
            <family val="2"/>
          </rPr>
          <t>Elliot Marseille:</t>
        </r>
        <r>
          <rPr>
            <sz val="9"/>
            <color indexed="81"/>
            <rFont val="Tahoma"/>
            <family val="2"/>
          </rPr>
          <t xml:space="preserve">
No discounting b/c occurs in year 1</t>
        </r>
      </text>
    </comment>
    <comment ref="V21" authorId="0" shapeId="0" xr:uid="{8FDBC174-5175-4CA4-AA31-BF5A20397F64}">
      <text>
        <r>
          <rPr>
            <b/>
            <sz val="9"/>
            <color indexed="81"/>
            <rFont val="Tahoma"/>
            <family val="2"/>
          </rPr>
          <t>Elliot Marseille:</t>
        </r>
        <r>
          <rPr>
            <sz val="9"/>
            <color indexed="81"/>
            <rFont val="Tahoma"/>
            <family val="2"/>
          </rPr>
          <t xml:space="preserve">
No discounting b/c occurs in year 1</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V11" authorId="0" shapeId="0" xr:uid="{CF01D31D-B889-4CD7-A884-043F48E6030F}">
      <text>
        <r>
          <rPr>
            <b/>
            <sz val="9"/>
            <color indexed="81"/>
            <rFont val="Tahoma"/>
            <family val="2"/>
          </rPr>
          <t>Elliot Marseille:</t>
        </r>
        <r>
          <rPr>
            <sz val="9"/>
            <color indexed="81"/>
            <rFont val="Tahoma"/>
            <family val="2"/>
          </rPr>
          <t xml:space="preserve">
No discounting b/c occurs in year 1</t>
        </r>
      </text>
    </comment>
    <comment ref="V15" authorId="0" shapeId="0" xr:uid="{51BFFEDD-3F4A-4459-BE85-A2D174561C54}">
      <text>
        <r>
          <rPr>
            <b/>
            <sz val="9"/>
            <color indexed="81"/>
            <rFont val="Tahoma"/>
            <family val="2"/>
          </rPr>
          <t>Elliot Marseille:</t>
        </r>
        <r>
          <rPr>
            <sz val="9"/>
            <color indexed="81"/>
            <rFont val="Tahoma"/>
            <family val="2"/>
          </rPr>
          <t xml:space="preserve">
No discounting b/c occurs in year 1</t>
        </r>
      </text>
    </comment>
    <comment ref="C18" authorId="0" shapeId="0" xr:uid="{0261564A-FE41-4E60-BB18-BA9B59522BA7}">
      <text>
        <r>
          <rPr>
            <b/>
            <sz val="9"/>
            <color indexed="81"/>
            <rFont val="Tahoma"/>
            <family val="2"/>
          </rPr>
          <t>Elliot Marseille:</t>
        </r>
        <r>
          <rPr>
            <sz val="9"/>
            <color indexed="81"/>
            <rFont val="Tahoma"/>
            <family val="2"/>
          </rPr>
          <t xml:space="preserve">
Can adjust between 5.5 and 11
</t>
        </r>
      </text>
    </comment>
    <comment ref="S19" authorId="0" shapeId="0" xr:uid="{692C9A8F-3D59-458A-ADF1-BBD31E7AC75B}">
      <text>
        <r>
          <rPr>
            <b/>
            <sz val="9"/>
            <color indexed="81"/>
            <rFont val="Tahoma"/>
            <family val="2"/>
          </rPr>
          <t>Elliot Marseille:</t>
        </r>
        <r>
          <rPr>
            <sz val="9"/>
            <color indexed="81"/>
            <rFont val="Tahoma"/>
            <family val="2"/>
          </rPr>
          <t xml:space="preserve">
O16*(C3+C4)/2 = 
Year in which ICD infection occurs
O16 *C3* (C17-1) = 
Subsequent years of life expectancy following ICD infection.</t>
        </r>
      </text>
    </comment>
    <comment ref="V19" authorId="0" shapeId="0" xr:uid="{981169CA-F855-4F52-8AB4-3E9CF068BC22}">
      <text>
        <r>
          <rPr>
            <b/>
            <sz val="9"/>
            <color indexed="81"/>
            <rFont val="Tahoma"/>
            <family val="2"/>
          </rPr>
          <t>Elliot Marseille:</t>
        </r>
        <r>
          <rPr>
            <sz val="9"/>
            <color indexed="81"/>
            <rFont val="Tahoma"/>
            <family val="2"/>
          </rPr>
          <t xml:space="preserve">
No discounting b/c occurs in year 1</t>
        </r>
      </text>
    </comment>
    <comment ref="V21" authorId="0" shapeId="0" xr:uid="{817EC9A6-0414-4B56-9FCC-DE9EF654C66A}">
      <text>
        <r>
          <rPr>
            <b/>
            <sz val="9"/>
            <color indexed="81"/>
            <rFont val="Tahoma"/>
            <family val="2"/>
          </rPr>
          <t>Elliot Marseille:</t>
        </r>
        <r>
          <rPr>
            <sz val="9"/>
            <color indexed="81"/>
            <rFont val="Tahoma"/>
            <family val="2"/>
          </rPr>
          <t xml:space="preserve">
No discounting b/c occurs in year 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35851016-B04A-4296-B556-53F26908EAAE}">
      <text>
        <r>
          <rPr>
            <b/>
            <sz val="9"/>
            <color indexed="81"/>
            <rFont val="Tahoma"/>
            <family val="2"/>
          </rPr>
          <t>Elliot Marseille:</t>
        </r>
        <r>
          <rPr>
            <sz val="9"/>
            <color indexed="81"/>
            <rFont val="Tahoma"/>
            <family val="2"/>
          </rPr>
          <t xml:space="preserve">
Can adjust between 6
 and 11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7FCEFABD-20FB-42CF-9DCA-6631FD665593}">
      <text>
        <r>
          <rPr>
            <b/>
            <sz val="9"/>
            <color indexed="81"/>
            <rFont val="Tahoma"/>
            <family val="2"/>
          </rPr>
          <t>Elliot Marseille:</t>
        </r>
        <r>
          <rPr>
            <sz val="9"/>
            <color indexed="81"/>
            <rFont val="Tahoma"/>
            <family val="2"/>
          </rPr>
          <t xml:space="preserve">
Can adjust between 6
 and 11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3BF29009-4DAD-4E43-805C-1411D817D62A}">
      <text>
        <r>
          <rPr>
            <b/>
            <sz val="9"/>
            <color indexed="81"/>
            <rFont val="Tahoma"/>
            <family val="2"/>
          </rPr>
          <t>Elliot Marseille:</t>
        </r>
        <r>
          <rPr>
            <sz val="9"/>
            <color indexed="81"/>
            <rFont val="Tahoma"/>
            <family val="2"/>
          </rPr>
          <t xml:space="preserve">
Can adjust between 6
 and 11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556F9492-8169-4E6F-A3A6-50FC0D0CEDBB}">
      <text>
        <r>
          <rPr>
            <b/>
            <sz val="9"/>
            <color indexed="81"/>
            <rFont val="Tahoma"/>
            <family val="2"/>
          </rPr>
          <t>Elliot Marseille:</t>
        </r>
        <r>
          <rPr>
            <sz val="9"/>
            <color indexed="81"/>
            <rFont val="Tahoma"/>
            <family val="2"/>
          </rPr>
          <t xml:space="preserve">
Can adjust between 6
 and 11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988720FD-D03A-4058-A447-2BEB54FDBFF9}">
      <text>
        <r>
          <rPr>
            <b/>
            <sz val="9"/>
            <color indexed="81"/>
            <rFont val="Tahoma"/>
            <family val="2"/>
          </rPr>
          <t>Elliot Marseille:</t>
        </r>
        <r>
          <rPr>
            <sz val="9"/>
            <color indexed="81"/>
            <rFont val="Tahoma"/>
            <family val="2"/>
          </rPr>
          <t xml:space="preserve">
Can adjust between 6
 and 11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046520CD-F2B6-4D7C-BDEB-08746BA4E70A}">
      <text>
        <r>
          <rPr>
            <b/>
            <sz val="9"/>
            <color indexed="81"/>
            <rFont val="Tahoma"/>
            <family val="2"/>
          </rPr>
          <t>Elliot Marseille:</t>
        </r>
        <r>
          <rPr>
            <sz val="9"/>
            <color indexed="81"/>
            <rFont val="Tahoma"/>
            <family val="2"/>
          </rPr>
          <t xml:space="preserve">
Can adjust between 6
 and 11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4D789BD2-2783-4D6A-A425-5210FBB19857}">
      <text>
        <r>
          <rPr>
            <b/>
            <sz val="9"/>
            <color indexed="81"/>
            <rFont val="Tahoma"/>
            <family val="2"/>
          </rPr>
          <t>Elliot Marseille:</t>
        </r>
        <r>
          <rPr>
            <sz val="9"/>
            <color indexed="81"/>
            <rFont val="Tahoma"/>
            <family val="2"/>
          </rPr>
          <t xml:space="preserve">
Can adjust between 6
 and 11
</t>
        </r>
      </text>
    </comment>
    <comment ref="S19" authorId="0" shapeId="0" xr:uid="{5E883B3B-DE04-4F18-AE1A-4E465622D4A4}">
      <text>
        <r>
          <rPr>
            <b/>
            <sz val="9"/>
            <color indexed="81"/>
            <rFont val="Tahoma"/>
            <family val="2"/>
          </rPr>
          <t>Elliot Marseille:</t>
        </r>
        <r>
          <rPr>
            <sz val="9"/>
            <color indexed="81"/>
            <rFont val="Tahoma"/>
            <family val="2"/>
          </rPr>
          <t xml:space="preserve">
O16*(C3+C4)/2 = 
Year in which ICD infection occurs
O16 *C3* (C17-1) = 
Subsequent years of life expectancy following ICD infection.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V11" authorId="0" shapeId="0" xr:uid="{8FA3995B-5E9D-48C1-A077-8878A5441D83}">
      <text>
        <r>
          <rPr>
            <b/>
            <sz val="9"/>
            <color indexed="81"/>
            <rFont val="Tahoma"/>
            <family val="2"/>
          </rPr>
          <t>Elliot Marseille:</t>
        </r>
        <r>
          <rPr>
            <sz val="9"/>
            <color indexed="81"/>
            <rFont val="Tahoma"/>
            <family val="2"/>
          </rPr>
          <t xml:space="preserve">
No discounting b/c occurs in year 1</t>
        </r>
      </text>
    </comment>
    <comment ref="V15" authorId="0" shapeId="0" xr:uid="{55DC7D32-327F-4A4F-B8B7-E9BA62028EEE}">
      <text>
        <r>
          <rPr>
            <b/>
            <sz val="9"/>
            <color indexed="81"/>
            <rFont val="Tahoma"/>
            <family val="2"/>
          </rPr>
          <t>Elliot Marseille:</t>
        </r>
        <r>
          <rPr>
            <sz val="9"/>
            <color indexed="81"/>
            <rFont val="Tahoma"/>
            <family val="2"/>
          </rPr>
          <t xml:space="preserve">
No discounting b/c occurs in year 1</t>
        </r>
      </text>
    </comment>
    <comment ref="C18" authorId="0" shapeId="0" xr:uid="{D645228A-CD72-47F1-BCE1-A0CD576DA85A}">
      <text>
        <r>
          <rPr>
            <b/>
            <sz val="9"/>
            <color indexed="81"/>
            <rFont val="Tahoma"/>
            <family val="2"/>
          </rPr>
          <t>Elliot Marseille:</t>
        </r>
        <r>
          <rPr>
            <sz val="9"/>
            <color indexed="81"/>
            <rFont val="Tahoma"/>
            <family val="2"/>
          </rPr>
          <t xml:space="preserve">
Can adjust between 6
 and 11
</t>
        </r>
      </text>
    </comment>
    <comment ref="S19" authorId="0" shapeId="0" xr:uid="{E45D4E04-E6C9-42B6-BFF6-B6D9A9D6A4B2}">
      <text>
        <r>
          <rPr>
            <b/>
            <sz val="9"/>
            <color indexed="81"/>
            <rFont val="Tahoma"/>
            <family val="2"/>
          </rPr>
          <t>Elliot Marseille:</t>
        </r>
        <r>
          <rPr>
            <sz val="9"/>
            <color indexed="81"/>
            <rFont val="Tahoma"/>
            <family val="2"/>
          </rPr>
          <t xml:space="preserve">
O16*(C3+C4)/2 = 
Year in which ICD infection occurs
O16 *C3* (C17-1) = 
Subsequent years of life expectancy following ICD infection.</t>
        </r>
      </text>
    </comment>
    <comment ref="V19" authorId="0" shapeId="0" xr:uid="{A67D6AA8-7BDA-46FF-A0A0-EAE7AE9AEE5C}">
      <text>
        <r>
          <rPr>
            <b/>
            <sz val="9"/>
            <color indexed="81"/>
            <rFont val="Tahoma"/>
            <family val="2"/>
          </rPr>
          <t>Elliot Marseille:</t>
        </r>
        <r>
          <rPr>
            <sz val="9"/>
            <color indexed="81"/>
            <rFont val="Tahoma"/>
            <family val="2"/>
          </rPr>
          <t xml:space="preserve">
No discounting b/c occurs in year 1</t>
        </r>
      </text>
    </comment>
    <comment ref="V21" authorId="0" shapeId="0" xr:uid="{8F1D2A81-A5A7-4BD9-91B4-BBC9549D0012}">
      <text>
        <r>
          <rPr>
            <b/>
            <sz val="9"/>
            <color indexed="81"/>
            <rFont val="Tahoma"/>
            <family val="2"/>
          </rPr>
          <t>Elliot Marseille:</t>
        </r>
        <r>
          <rPr>
            <sz val="9"/>
            <color indexed="81"/>
            <rFont val="Tahoma"/>
            <family val="2"/>
          </rPr>
          <t xml:space="preserve">
No discounting b/c occurs in year 1</t>
        </r>
      </text>
    </comment>
  </commentList>
</comments>
</file>

<file path=xl/sharedStrings.xml><?xml version="1.0" encoding="utf-8"?>
<sst xmlns="http://schemas.openxmlformats.org/spreadsheetml/2006/main" count="519" uniqueCount="61">
  <si>
    <t>Death</t>
  </si>
  <si>
    <t>Implantation</t>
  </si>
  <si>
    <t>Cost</t>
  </si>
  <si>
    <t>Mortality of ICD infection</t>
  </si>
  <si>
    <t>Hospitalization for ICD infection</t>
  </si>
  <si>
    <t>Risk of infection over 5 years</t>
  </si>
  <si>
    <t>Life expectancy if survive implantation and no infection (years)</t>
  </si>
  <si>
    <t>Perioperative mortality</t>
  </si>
  <si>
    <t>Place ICD</t>
  </si>
  <si>
    <t>Perioperative death</t>
  </si>
  <si>
    <t>Survive</t>
  </si>
  <si>
    <t>No infection</t>
  </si>
  <si>
    <t>Infection</t>
  </si>
  <si>
    <t>Path probability</t>
  </si>
  <si>
    <t>Survival with ICD and inf.</t>
  </si>
  <si>
    <t>Short LE with disability</t>
  </si>
  <si>
    <t>First 6 months in year of ICD infection</t>
  </si>
  <si>
    <t>Living with heart failure (with or without ICD)</t>
  </si>
  <si>
    <t>Expected QALYs</t>
  </si>
  <si>
    <t>Expected cost</t>
  </si>
  <si>
    <t>Delta QALYs</t>
  </si>
  <si>
    <t>Delta costs</t>
  </si>
  <si>
    <t>ICER</t>
  </si>
  <si>
    <t>Second 6 months  ICD infection year</t>
  </si>
  <si>
    <t>Life expectancy following survival of  ICD infection (years)</t>
  </si>
  <si>
    <t>QoL (utility)</t>
  </si>
  <si>
    <t>INPUTS</t>
  </si>
  <si>
    <t>Outcome</t>
  </si>
  <si>
    <t>QALYS</t>
  </si>
  <si>
    <t xml:space="preserve">Costs </t>
  </si>
  <si>
    <t>ICD</t>
  </si>
  <si>
    <t>Sensitivity analysis</t>
  </si>
  <si>
    <t>Miscellaneous</t>
  </si>
  <si>
    <t>Discount rate</t>
  </si>
  <si>
    <t>`</t>
  </si>
  <si>
    <t>Discounted</t>
  </si>
  <si>
    <t>Year 1</t>
  </si>
  <si>
    <t>Year 2</t>
  </si>
  <si>
    <t>Year 3</t>
  </si>
  <si>
    <t>Year 4</t>
  </si>
  <si>
    <t>Year 5</t>
  </si>
  <si>
    <t>For calculating discounting</t>
  </si>
  <si>
    <t>Observation</t>
  </si>
  <si>
    <t>Life expectancy in "observation" arm (years)</t>
  </si>
  <si>
    <t>QALYs</t>
  </si>
  <si>
    <t>Costs</t>
  </si>
  <si>
    <t>Decision</t>
  </si>
  <si>
    <t>Probabilities</t>
  </si>
  <si>
    <t>Year 7</t>
  </si>
  <si>
    <t>Year 6</t>
  </si>
  <si>
    <t>Year 8</t>
  </si>
  <si>
    <t>Year 9</t>
  </si>
  <si>
    <t>Year 10</t>
  </si>
  <si>
    <t>Year 11</t>
  </si>
  <si>
    <t xml:space="preserve">Undiscounted </t>
  </si>
  <si>
    <t>Survival with ICD; no inf.</t>
  </si>
  <si>
    <t xml:space="preserve">Patients with advanced heart failure </t>
  </si>
  <si>
    <t>Undiscounted</t>
  </si>
  <si>
    <t>RESULTS</t>
  </si>
  <si>
    <t>Cost of monitoring, other misc costs under "Observation"</t>
  </si>
  <si>
    <t>Life expectancy, risk and transition probabilities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</si>
</sst>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0.000%"/>
    <numFmt numFmtId="167" formatCode="0.000"/>
  </numFmts>
  <fonts count="13" x14ac:knownFonts="1">
    <font>
      <sz val="11"/>
      <color theme="1"/>
      <name val="Calibri"/>
      <family val="2"/>
      <scheme val="minor"/>
    </font>
    <font>
      <b/>
      <sz val="11"/>
      <color theme="1"/>
      <name val="Calibri"/>
      <family val="2"/>
      <scheme val="minor"/>
    </font>
    <font>
      <b/>
      <sz val="12"/>
      <color rgb="FF002060"/>
      <name val="Calibri"/>
      <family val="2"/>
      <scheme val="minor"/>
    </font>
    <font>
      <sz val="9"/>
      <color indexed="81"/>
      <name val="Tahoma"/>
      <family val="2"/>
    </font>
    <font>
      <b/>
      <sz val="9"/>
      <color indexed="81"/>
      <name val="Tahoma"/>
      <family val="2"/>
    </font>
    <font>
      <sz val="8"/>
      <name val="Calibri"/>
      <family val="2"/>
      <scheme val="minor"/>
    </font>
    <font>
      <b/>
      <sz val="12"/>
      <color theme="1"/>
      <name val="Calibri"/>
      <family val="2"/>
      <scheme val="minor"/>
    </font>
    <font>
      <b/>
      <sz val="11"/>
      <color rgb="FF002060"/>
      <name val="Calibri"/>
      <family val="2"/>
      <scheme val="minor"/>
    </font>
    <font>
      <sz val="12"/>
      <color theme="1"/>
      <name val="Calibri"/>
      <family val="2"/>
      <scheme val="minor"/>
    </font>
    <font>
      <b/>
      <sz val="14"/>
      <color rgb="FF002060"/>
      <name val="Calibri"/>
      <family val="2"/>
      <scheme val="minor"/>
    </font>
    <font>
      <sz val="13"/>
      <color theme="1"/>
      <name val="Calibri"/>
      <family val="2"/>
      <scheme val="minor"/>
    </font>
    <font>
      <b/>
      <sz val="13"/>
      <color theme="1"/>
      <name val="Calibri"/>
      <family val="2"/>
      <scheme val="minor"/>
    </font>
    <font>
      <b/>
      <sz val="16"/>
      <color rgb="FF002060"/>
      <name val="Calibri"/>
      <family val="2"/>
      <scheme val="minor"/>
    </font>
  </fonts>
  <fills count="4">
    <fill>
      <patternFill patternType="none"/>
    </fill>
    <fill>
      <patternFill patternType="gray125"/>
    </fill>
    <fill>
      <patternFill patternType="solid">
        <fgColor rgb="FF00B050"/>
        <bgColor indexed="64"/>
      </patternFill>
    </fill>
    <fill>
      <patternFill patternType="solid">
        <fgColor theme="0" tint="-4.9989318521683403E-2"/>
        <bgColor indexed="64"/>
      </patternFill>
    </fill>
  </fills>
  <borders count="44">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159">
    <xf numFmtId="0" fontId="0" fillId="0" borderId="0" xfId="0"/>
    <xf numFmtId="0" fontId="0" fillId="0" borderId="0" xfId="0" applyAlignment="1">
      <alignment horizontal="right"/>
    </xf>
    <xf numFmtId="0" fontId="0" fillId="0" borderId="0" xfId="0" applyAlignment="1">
      <alignment horizontal="center"/>
    </xf>
    <xf numFmtId="0" fontId="0" fillId="0" borderId="0" xfId="0" applyBorder="1" applyAlignment="1">
      <alignment horizontal="center"/>
    </xf>
    <xf numFmtId="0" fontId="1" fillId="0" borderId="0" xfId="0" applyFont="1" applyAlignment="1">
      <alignment horizontal="center" wrapText="1"/>
    </xf>
    <xf numFmtId="0" fontId="0" fillId="0" borderId="0" xfId="0" applyAlignment="1">
      <alignment vertical="center"/>
    </xf>
    <xf numFmtId="0" fontId="0" fillId="0" borderId="0" xfId="0" applyAlignment="1">
      <alignment horizontal="center" vertical="center"/>
    </xf>
    <xf numFmtId="0" fontId="0" fillId="0" borderId="19" xfId="0" applyBorder="1" applyAlignment="1">
      <alignment horizontal="right" vertical="center"/>
    </xf>
    <xf numFmtId="0" fontId="0" fillId="0" borderId="20" xfId="0" applyBorder="1" applyAlignment="1">
      <alignment horizontal="center" vertical="center"/>
    </xf>
    <xf numFmtId="0" fontId="0" fillId="0" borderId="16" xfId="0" applyBorder="1" applyAlignment="1">
      <alignment horizontal="right" vertical="center"/>
    </xf>
    <xf numFmtId="0" fontId="0" fillId="0" borderId="18" xfId="0" applyBorder="1" applyAlignment="1">
      <alignment horizontal="center" vertical="center"/>
    </xf>
    <xf numFmtId="0" fontId="0" fillId="0" borderId="0" xfId="0" applyFont="1" applyBorder="1" applyAlignment="1">
      <alignment horizontal="center" vertical="center" wrapText="1"/>
    </xf>
    <xf numFmtId="0" fontId="1" fillId="0" borderId="0" xfId="0" applyFont="1" applyBorder="1" applyAlignment="1">
      <alignment horizontal="center"/>
    </xf>
    <xf numFmtId="6" fontId="0" fillId="0" borderId="0" xfId="0" applyNumberFormat="1" applyAlignment="1">
      <alignment horizontal="center" vertical="center"/>
    </xf>
    <xf numFmtId="0" fontId="0" fillId="0" borderId="23" xfId="0" applyBorder="1"/>
    <xf numFmtId="6" fontId="0" fillId="0" borderId="9" xfId="0" applyNumberFormat="1" applyBorder="1"/>
    <xf numFmtId="0" fontId="0" fillId="0" borderId="19" xfId="0" applyFont="1" applyBorder="1" applyAlignment="1">
      <alignment horizontal="right" vertical="center"/>
    </xf>
    <xf numFmtId="6" fontId="0" fillId="0" borderId="20" xfId="0" applyNumberFormat="1" applyFont="1" applyBorder="1" applyAlignment="1">
      <alignment horizontal="center" vertical="center"/>
    </xf>
    <xf numFmtId="6" fontId="0" fillId="0" borderId="20" xfId="0" applyNumberFormat="1" applyBorder="1" applyAlignment="1">
      <alignment horizontal="center" vertical="center"/>
    </xf>
    <xf numFmtId="10" fontId="0" fillId="0" borderId="20" xfId="0" applyNumberFormat="1" applyBorder="1" applyAlignment="1">
      <alignment horizontal="center" vertical="center"/>
    </xf>
    <xf numFmtId="9" fontId="0" fillId="0" borderId="20" xfId="0" applyNumberFormat="1" applyBorder="1" applyAlignment="1">
      <alignment horizontal="center" vertical="center"/>
    </xf>
    <xf numFmtId="0" fontId="0" fillId="0" borderId="19" xfId="0" applyBorder="1" applyAlignment="1">
      <alignment horizontal="right" vertical="center" wrapText="1"/>
    </xf>
    <xf numFmtId="0" fontId="0" fillId="0" borderId="16" xfId="0" applyBorder="1" applyAlignment="1">
      <alignment horizontal="right" vertical="center" wrapText="1"/>
    </xf>
    <xf numFmtId="0" fontId="0" fillId="0" borderId="24" xfId="0" applyBorder="1" applyAlignment="1">
      <alignment horizontal="right" vertical="center"/>
    </xf>
    <xf numFmtId="9" fontId="0" fillId="0" borderId="25" xfId="0" applyNumberFormat="1" applyBorder="1" applyAlignment="1">
      <alignment horizontal="center" vertical="center"/>
    </xf>
    <xf numFmtId="0" fontId="0" fillId="0" borderId="26" xfId="0" applyBorder="1" applyAlignment="1">
      <alignment horizontal="right" vertical="center"/>
    </xf>
    <xf numFmtId="0" fontId="0" fillId="0" borderId="27" xfId="0" applyBorder="1" applyAlignment="1">
      <alignment horizontal="center" vertical="center"/>
    </xf>
    <xf numFmtId="6" fontId="0" fillId="0" borderId="18" xfId="0" applyNumberFormat="1" applyBorder="1" applyAlignment="1">
      <alignment horizontal="center" vertical="center"/>
    </xf>
    <xf numFmtId="8" fontId="0" fillId="0" borderId="0" xfId="0" applyNumberFormat="1" applyAlignment="1">
      <alignment horizontal="center" vertical="center"/>
    </xf>
    <xf numFmtId="0" fontId="0" fillId="0" borderId="8" xfId="0" applyFont="1" applyBorder="1" applyAlignment="1">
      <alignment horizontal="right" vertical="center" wrapText="1"/>
    </xf>
    <xf numFmtId="0" fontId="0" fillId="0" borderId="10" xfId="0" applyFont="1" applyBorder="1" applyAlignment="1">
      <alignment horizontal="right" vertical="center" wrapText="1"/>
    </xf>
    <xf numFmtId="0" fontId="1" fillId="0" borderId="13" xfId="0" applyFont="1" applyBorder="1" applyAlignment="1">
      <alignment horizontal="center" wrapText="1"/>
    </xf>
    <xf numFmtId="0" fontId="1" fillId="0" borderId="15" xfId="0" applyFont="1" applyBorder="1" applyAlignment="1">
      <alignment horizont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14" xfId="0" applyFont="1" applyBorder="1" applyAlignment="1">
      <alignment horizontal="center" vertical="center" wrapText="1"/>
    </xf>
    <xf numFmtId="6" fontId="0" fillId="0" borderId="0" xfId="0" applyNumberFormat="1" applyBorder="1" applyAlignment="1">
      <alignment horizontal="center" vertical="center"/>
    </xf>
    <xf numFmtId="0" fontId="1" fillId="0" borderId="0" xfId="0" applyFont="1" applyAlignment="1">
      <alignment horizontal="right" vertical="center"/>
    </xf>
    <xf numFmtId="0" fontId="0" fillId="0" borderId="19" xfId="0" applyBorder="1" applyAlignment="1">
      <alignment horizontal="center" vertical="center"/>
    </xf>
    <xf numFmtId="0" fontId="0" fillId="0" borderId="23" xfId="0" applyBorder="1" applyAlignment="1">
      <alignment horizontal="center" vertical="center"/>
    </xf>
    <xf numFmtId="6" fontId="0" fillId="0" borderId="16" xfId="0" applyNumberFormat="1" applyBorder="1" applyAlignment="1">
      <alignment horizontal="center" vertical="center"/>
    </xf>
    <xf numFmtId="0" fontId="1" fillId="0" borderId="23" xfId="0" applyFont="1" applyBorder="1" applyAlignment="1">
      <alignment horizontal="center" vertical="center" wrapText="1"/>
    </xf>
    <xf numFmtId="6" fontId="0" fillId="0" borderId="17" xfId="0" applyNumberFormat="1" applyBorder="1" applyAlignment="1">
      <alignment horizontal="center" vertical="center"/>
    </xf>
    <xf numFmtId="2" fontId="0" fillId="0" borderId="23" xfId="0" applyNumberFormat="1" applyBorder="1" applyAlignment="1">
      <alignment horizontal="center" vertical="center"/>
    </xf>
    <xf numFmtId="6" fontId="0" fillId="0" borderId="0" xfId="0" applyNumberFormat="1" applyBorder="1" applyAlignment="1">
      <alignment horizontal="left" vertical="center"/>
    </xf>
    <xf numFmtId="0" fontId="1" fillId="0" borderId="0" xfId="0" applyFont="1" applyBorder="1" applyAlignment="1">
      <alignment horizontal="center" vertical="center" wrapText="1"/>
    </xf>
    <xf numFmtId="0" fontId="8" fillId="0" borderId="0" xfId="0" applyFont="1"/>
    <xf numFmtId="0" fontId="8" fillId="0" borderId="0" xfId="0" applyFont="1" applyAlignment="1">
      <alignment horizontal="center"/>
    </xf>
    <xf numFmtId="0" fontId="9" fillId="0" borderId="0" xfId="0" applyFont="1" applyBorder="1" applyAlignment="1">
      <alignment horizontal="center"/>
    </xf>
    <xf numFmtId="0" fontId="6" fillId="0" borderId="1" xfId="0" applyFont="1" applyBorder="1"/>
    <xf numFmtId="0" fontId="6" fillId="0" borderId="1" xfId="0" applyFont="1" applyBorder="1" applyAlignment="1">
      <alignment horizontal="center"/>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Border="1" applyAlignment="1">
      <alignment horizontal="center" vertical="center"/>
    </xf>
    <xf numFmtId="6" fontId="8" fillId="0" borderId="0" xfId="0" applyNumberFormat="1" applyFont="1" applyBorder="1" applyAlignment="1">
      <alignment horizontal="center" vertical="center"/>
    </xf>
    <xf numFmtId="167" fontId="8" fillId="0" borderId="0" xfId="0" applyNumberFormat="1" applyFont="1" applyBorder="1" applyAlignment="1">
      <alignment horizontal="center" vertical="center"/>
    </xf>
    <xf numFmtId="0" fontId="6" fillId="0" borderId="2" xfId="0" applyFont="1" applyBorder="1"/>
    <xf numFmtId="0" fontId="6" fillId="0" borderId="0" xfId="0" applyFont="1"/>
    <xf numFmtId="0" fontId="6" fillId="0" borderId="0" xfId="0" applyFont="1" applyAlignment="1">
      <alignment horizontal="center"/>
    </xf>
    <xf numFmtId="0" fontId="8" fillId="0" borderId="28" xfId="0" applyFont="1" applyBorder="1" applyAlignment="1">
      <alignment horizontal="center" vertical="center"/>
    </xf>
    <xf numFmtId="6" fontId="8" fillId="0" borderId="28" xfId="0" applyNumberFormat="1" applyFont="1" applyBorder="1" applyAlignment="1">
      <alignment horizontal="center" vertical="center"/>
    </xf>
    <xf numFmtId="2" fontId="8" fillId="0" borderId="28" xfId="0" applyNumberFormat="1" applyFont="1" applyBorder="1" applyAlignment="1">
      <alignment horizontal="center" vertical="center"/>
    </xf>
    <xf numFmtId="0" fontId="6" fillId="0" borderId="0" xfId="0" applyFont="1" applyBorder="1" applyAlignment="1">
      <alignment horizontal="center"/>
    </xf>
    <xf numFmtId="0" fontId="8" fillId="0" borderId="0" xfId="0" applyFont="1" applyAlignment="1">
      <alignment vertical="center"/>
    </xf>
    <xf numFmtId="0" fontId="6" fillId="0" borderId="1" xfId="0" applyFont="1" applyBorder="1" applyAlignment="1">
      <alignment horizontal="left"/>
    </xf>
    <xf numFmtId="10" fontId="6" fillId="0" borderId="2" xfId="0" applyNumberFormat="1" applyFont="1" applyBorder="1" applyAlignment="1">
      <alignment horizontal="center"/>
    </xf>
    <xf numFmtId="165" fontId="8" fillId="0" borderId="0" xfId="0" applyNumberFormat="1" applyFont="1" applyAlignment="1">
      <alignment horizontal="center"/>
    </xf>
    <xf numFmtId="0" fontId="6" fillId="0" borderId="2" xfId="0" applyFont="1" applyBorder="1" applyAlignment="1">
      <alignment horizontal="center"/>
    </xf>
    <xf numFmtId="0" fontId="6" fillId="0" borderId="0" xfId="0" applyFont="1" applyBorder="1"/>
    <xf numFmtId="0" fontId="8" fillId="0" borderId="0" xfId="0" applyFont="1" applyBorder="1"/>
    <xf numFmtId="10" fontId="6" fillId="0" borderId="4" xfId="0" applyNumberFormat="1" applyFont="1" applyBorder="1" applyAlignment="1">
      <alignment horizontal="center"/>
    </xf>
    <xf numFmtId="0" fontId="8" fillId="0" borderId="2" xfId="0" applyFont="1" applyBorder="1" applyAlignment="1">
      <alignment horizontal="center"/>
    </xf>
    <xf numFmtId="10" fontId="8" fillId="0" borderId="0" xfId="0" applyNumberFormat="1" applyFont="1" applyBorder="1"/>
    <xf numFmtId="6" fontId="8" fillId="0" borderId="0" xfId="0" applyNumberFormat="1" applyFont="1" applyAlignment="1">
      <alignment horizontal="center" vertical="center"/>
    </xf>
    <xf numFmtId="0" fontId="6" fillId="0" borderId="3" xfId="0" applyFont="1" applyBorder="1"/>
    <xf numFmtId="0" fontId="6" fillId="0" borderId="4" xfId="0" applyFont="1" applyBorder="1" applyAlignment="1">
      <alignment horizontal="center"/>
    </xf>
    <xf numFmtId="0" fontId="6" fillId="0" borderId="5" xfId="0" applyFont="1" applyBorder="1"/>
    <xf numFmtId="164" fontId="6" fillId="0" borderId="2" xfId="0" applyNumberFormat="1" applyFont="1" applyBorder="1" applyAlignment="1">
      <alignment horizontal="center"/>
    </xf>
    <xf numFmtId="8" fontId="8" fillId="0" borderId="0" xfId="0" applyNumberFormat="1" applyFont="1" applyAlignment="1">
      <alignment horizontal="center" vertical="center"/>
    </xf>
    <xf numFmtId="0" fontId="6" fillId="0" borderId="3" xfId="0" applyFont="1" applyBorder="1" applyAlignment="1">
      <alignment horizontal="left"/>
    </xf>
    <xf numFmtId="0" fontId="6" fillId="0" borderId="3" xfId="0" applyFont="1" applyBorder="1" applyAlignment="1">
      <alignment horizontal="center"/>
    </xf>
    <xf numFmtId="164" fontId="6" fillId="0" borderId="0" xfId="0" applyNumberFormat="1" applyFont="1" applyAlignment="1">
      <alignment horizontal="center" vertical="center"/>
    </xf>
    <xf numFmtId="0" fontId="6" fillId="0" borderId="0" xfId="0" applyFont="1" applyAlignment="1">
      <alignment vertical="center"/>
    </xf>
    <xf numFmtId="0" fontId="6" fillId="0" borderId="2" xfId="0" applyFont="1" applyBorder="1" applyAlignment="1">
      <alignment horizontal="center" vertical="center"/>
    </xf>
    <xf numFmtId="10" fontId="6" fillId="0" borderId="0" xfId="0" applyNumberFormat="1" applyFont="1" applyAlignment="1">
      <alignment horizontal="center" vertical="center"/>
    </xf>
    <xf numFmtId="10" fontId="8" fillId="0" borderId="0" xfId="0" applyNumberFormat="1" applyFont="1" applyAlignment="1">
      <alignment vertical="center"/>
    </xf>
    <xf numFmtId="165" fontId="8" fillId="0" borderId="0" xfId="0" applyNumberFormat="1" applyFont="1" applyAlignment="1">
      <alignment horizontal="center" vertical="center"/>
    </xf>
    <xf numFmtId="0" fontId="8" fillId="0" borderId="0" xfId="0" applyFont="1" applyAlignment="1">
      <alignment vertical="center" wrapText="1"/>
    </xf>
    <xf numFmtId="167" fontId="8" fillId="0" borderId="0" xfId="0" applyNumberFormat="1" applyFont="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left" vertical="center"/>
    </xf>
    <xf numFmtId="0" fontId="6" fillId="0" borderId="1" xfId="0" applyFont="1" applyBorder="1" applyAlignment="1">
      <alignment vertical="center"/>
    </xf>
    <xf numFmtId="0" fontId="6" fillId="0" borderId="1" xfId="0" applyFont="1" applyBorder="1" applyAlignment="1">
      <alignment horizontal="center" vertical="center"/>
    </xf>
    <xf numFmtId="2" fontId="8" fillId="0" borderId="0" xfId="0" applyNumberFormat="1" applyFont="1" applyAlignment="1">
      <alignment horizontal="center" vertical="center"/>
    </xf>
    <xf numFmtId="9" fontId="8" fillId="0" borderId="28" xfId="0" applyNumberFormat="1"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6" fillId="0" borderId="33" xfId="0" applyFont="1" applyBorder="1" applyAlignment="1">
      <alignment horizontal="center"/>
    </xf>
    <xf numFmtId="0" fontId="6" fillId="0" borderId="34" xfId="0" applyFont="1" applyBorder="1" applyAlignment="1">
      <alignment horizontal="center"/>
    </xf>
    <xf numFmtId="0" fontId="8" fillId="0" borderId="35" xfId="0" applyFont="1" applyBorder="1"/>
    <xf numFmtId="2" fontId="8" fillId="0" borderId="13" xfId="0" applyNumberFormat="1" applyFont="1" applyBorder="1" applyAlignment="1">
      <alignment horizontal="center"/>
    </xf>
    <xf numFmtId="2" fontId="8" fillId="0" borderId="15" xfId="0" applyNumberFormat="1" applyFont="1" applyBorder="1" applyAlignment="1">
      <alignment horizontal="center"/>
    </xf>
    <xf numFmtId="0" fontId="8" fillId="0" borderId="36" xfId="0" applyFont="1" applyBorder="1"/>
    <xf numFmtId="6" fontId="8" fillId="0" borderId="19" xfId="0" applyNumberFormat="1" applyFont="1" applyBorder="1" applyAlignment="1">
      <alignment horizontal="center"/>
    </xf>
    <xf numFmtId="6" fontId="8" fillId="0" borderId="20" xfId="0" applyNumberFormat="1" applyFont="1" applyBorder="1" applyAlignment="1">
      <alignment horizontal="center"/>
    </xf>
    <xf numFmtId="0" fontId="8" fillId="0" borderId="38" xfId="0" applyFont="1" applyBorder="1"/>
    <xf numFmtId="0" fontId="6" fillId="2" borderId="6" xfId="0" applyFont="1" applyFill="1" applyBorder="1"/>
    <xf numFmtId="0" fontId="10" fillId="0" borderId="0" xfId="0" applyFont="1"/>
    <xf numFmtId="0" fontId="10" fillId="0" borderId="0" xfId="0" applyFont="1" applyAlignment="1">
      <alignment horizontal="center"/>
    </xf>
    <xf numFmtId="0" fontId="11" fillId="0" borderId="0" xfId="0" applyFont="1" applyAlignment="1">
      <alignment horizontal="center" wrapText="1"/>
    </xf>
    <xf numFmtId="0" fontId="11" fillId="0" borderId="39" xfId="0" applyFont="1" applyBorder="1" applyAlignment="1">
      <alignment horizontal="center"/>
    </xf>
    <xf numFmtId="0" fontId="11" fillId="0" borderId="37" xfId="0" applyFont="1" applyBorder="1" applyAlignment="1">
      <alignment horizontal="center"/>
    </xf>
    <xf numFmtId="0" fontId="11" fillId="0" borderId="1" xfId="0" applyFont="1" applyBorder="1" applyAlignment="1">
      <alignment horizontal="center"/>
    </xf>
    <xf numFmtId="0" fontId="10" fillId="0" borderId="1" xfId="0" applyFont="1" applyBorder="1"/>
    <xf numFmtId="0" fontId="11" fillId="0" borderId="1" xfId="0" applyFont="1" applyBorder="1" applyAlignment="1">
      <alignment horizontal="center" wrapText="1"/>
    </xf>
    <xf numFmtId="0" fontId="11" fillId="0" borderId="23" xfId="0" applyFont="1" applyBorder="1" applyAlignment="1">
      <alignment horizontal="center" wrapText="1"/>
    </xf>
    <xf numFmtId="0" fontId="11" fillId="0" borderId="23" xfId="0" applyFont="1" applyBorder="1" applyAlignment="1">
      <alignment horizontal="center" vertical="center" wrapText="1"/>
    </xf>
    <xf numFmtId="0" fontId="0" fillId="0" borderId="37" xfId="0" applyBorder="1"/>
    <xf numFmtId="2" fontId="0" fillId="0" borderId="37" xfId="0" applyNumberFormat="1" applyBorder="1" applyAlignment="1">
      <alignment horizontal="center" vertical="center"/>
    </xf>
    <xf numFmtId="167" fontId="0" fillId="0" borderId="23" xfId="0" applyNumberFormat="1" applyBorder="1" applyAlignment="1">
      <alignment horizontal="center" vertical="center"/>
    </xf>
    <xf numFmtId="0" fontId="0" fillId="0" borderId="12" xfId="0" applyFill="1" applyBorder="1" applyAlignment="1">
      <alignment horizontal="center"/>
    </xf>
    <xf numFmtId="0" fontId="0" fillId="0" borderId="11" xfId="0" applyBorder="1"/>
    <xf numFmtId="0" fontId="0" fillId="0" borderId="12" xfId="0" applyFont="1" applyBorder="1" applyAlignment="1">
      <alignment horizontal="center" vertical="center" wrapText="1"/>
    </xf>
    <xf numFmtId="0" fontId="0" fillId="0" borderId="38" xfId="0" applyFont="1" applyBorder="1" applyAlignment="1">
      <alignment horizontal="right" vertical="center" wrapText="1"/>
    </xf>
    <xf numFmtId="0" fontId="1" fillId="0" borderId="41" xfId="0" applyFont="1" applyBorder="1" applyAlignment="1">
      <alignment horizontal="center"/>
    </xf>
    <xf numFmtId="0" fontId="1" fillId="0" borderId="35" xfId="0" applyFont="1" applyBorder="1" applyAlignment="1">
      <alignment horizontal="center"/>
    </xf>
    <xf numFmtId="0" fontId="1" fillId="0" borderId="42" xfId="0" applyFont="1" applyBorder="1" applyAlignment="1">
      <alignment horizontal="center"/>
    </xf>
    <xf numFmtId="2" fontId="8" fillId="0" borderId="19" xfId="0" applyNumberFormat="1" applyFont="1" applyBorder="1" applyAlignment="1">
      <alignment horizontal="center"/>
    </xf>
    <xf numFmtId="2" fontId="8" fillId="0" borderId="20" xfId="0" applyNumberFormat="1" applyFont="1" applyBorder="1" applyAlignment="1">
      <alignment horizontal="center"/>
    </xf>
    <xf numFmtId="6" fontId="8" fillId="0" borderId="29" xfId="0" applyNumberFormat="1" applyFont="1" applyBorder="1" applyAlignment="1">
      <alignment horizontal="center"/>
    </xf>
    <xf numFmtId="6" fontId="8" fillId="0" borderId="30" xfId="0" applyNumberFormat="1" applyFont="1" applyBorder="1" applyAlignment="1">
      <alignment horizontal="center"/>
    </xf>
    <xf numFmtId="6" fontId="6" fillId="2" borderId="21" xfId="0" applyNumberFormat="1" applyFont="1" applyFill="1" applyBorder="1" applyAlignment="1">
      <alignment horizontal="center"/>
    </xf>
    <xf numFmtId="6" fontId="6" fillId="2" borderId="22" xfId="0" applyNumberFormat="1" applyFont="1" applyFill="1" applyBorder="1" applyAlignment="1">
      <alignment horizontal="center"/>
    </xf>
    <xf numFmtId="6" fontId="2" fillId="2" borderId="21" xfId="0" applyNumberFormat="1" applyFont="1" applyFill="1" applyBorder="1" applyAlignment="1">
      <alignment horizontal="center"/>
    </xf>
    <xf numFmtId="6" fontId="2" fillId="2" borderId="22" xfId="0" applyNumberFormat="1" applyFont="1" applyFill="1" applyBorder="1" applyAlignment="1">
      <alignment horizontal="center"/>
    </xf>
    <xf numFmtId="0" fontId="7" fillId="0" borderId="0" xfId="0" applyFont="1" applyBorder="1" applyAlignment="1">
      <alignment horizontal="center" wrapText="1"/>
    </xf>
    <xf numFmtId="0" fontId="7" fillId="0" borderId="32" xfId="0" applyFont="1" applyBorder="1" applyAlignment="1">
      <alignment horizontal="center" wrapText="1"/>
    </xf>
    <xf numFmtId="0" fontId="7" fillId="0" borderId="1" xfId="0" applyFont="1" applyBorder="1" applyAlignment="1">
      <alignment horizontal="center" wrapText="1"/>
    </xf>
    <xf numFmtId="0" fontId="7" fillId="0" borderId="40" xfId="0" applyFont="1" applyBorder="1" applyAlignment="1">
      <alignment horizontal="center" wrapText="1"/>
    </xf>
    <xf numFmtId="165" fontId="8" fillId="0" borderId="0" xfId="0" applyNumberFormat="1" applyFont="1" applyAlignment="1">
      <alignment horizontal="center" vertical="center"/>
    </xf>
    <xf numFmtId="0" fontId="8" fillId="0" borderId="0" xfId="0" applyFont="1" applyAlignment="1">
      <alignment horizontal="left" vertical="center"/>
    </xf>
    <xf numFmtId="9" fontId="8" fillId="0" borderId="43" xfId="0" applyNumberFormat="1" applyFont="1" applyBorder="1" applyAlignment="1">
      <alignment horizontal="center" vertical="center"/>
    </xf>
    <xf numFmtId="9" fontId="8" fillId="0" borderId="31" xfId="0" applyNumberFormat="1" applyFont="1" applyBorder="1" applyAlignment="1">
      <alignment horizontal="center" vertical="center"/>
    </xf>
    <xf numFmtId="0" fontId="8" fillId="0" borderId="0" xfId="0" applyFont="1" applyAlignment="1">
      <alignment horizontal="left" vertical="center" wrapText="1"/>
    </xf>
    <xf numFmtId="0" fontId="0" fillId="3" borderId="0" xfId="0" applyFill="1" applyAlignment="1">
      <alignment horizontal="center"/>
    </xf>
    <xf numFmtId="0" fontId="1" fillId="3" borderId="0" xfId="0" applyFont="1" applyFill="1" applyBorder="1" applyAlignment="1">
      <alignment horizontal="center"/>
    </xf>
    <xf numFmtId="0" fontId="1" fillId="3" borderId="0" xfId="0" applyFont="1" applyFill="1" applyBorder="1" applyAlignment="1">
      <alignment horizontal="center" vertical="center" wrapText="1"/>
    </xf>
    <xf numFmtId="6" fontId="0" fillId="3" borderId="0" xfId="0" applyNumberFormat="1" applyFill="1" applyBorder="1" applyAlignment="1">
      <alignment horizontal="center" vertical="center"/>
    </xf>
    <xf numFmtId="0" fontId="0" fillId="3" borderId="0" xfId="0" applyFill="1" applyAlignment="1">
      <alignment horizontal="center" vertical="center"/>
    </xf>
    <xf numFmtId="6" fontId="0" fillId="3" borderId="0" xfId="0" applyNumberFormat="1" applyFill="1" applyAlignment="1">
      <alignment horizontal="center" vertical="center"/>
    </xf>
    <xf numFmtId="8" fontId="0" fillId="3" borderId="0" xfId="0" applyNumberFormat="1" applyFill="1" applyAlignment="1">
      <alignment horizontal="center" vertical="center"/>
    </xf>
    <xf numFmtId="6" fontId="0" fillId="3" borderId="0" xfId="0" applyNumberFormat="1" applyFill="1" applyBorder="1" applyAlignment="1">
      <alignment horizontal="left" vertical="center"/>
    </xf>
    <xf numFmtId="0" fontId="12" fillId="0" borderId="0" xfId="0" applyFont="1" applyAlignment="1">
      <alignment horizontal="center"/>
    </xf>
    <xf numFmtId="0" fontId="0" fillId="0" borderId="6" xfId="0" applyBorder="1" applyAlignment="1">
      <alignment horizontal="center"/>
    </xf>
    <xf numFmtId="6" fontId="0" fillId="0" borderId="7" xfId="0" applyNumberFormat="1" applyBorder="1"/>
    <xf numFmtId="164" fontId="6" fillId="0" borderId="4" xfId="0" applyNumberFormat="1" applyFont="1" applyBorder="1" applyAlignment="1">
      <alignment horizontal="center"/>
    </xf>
    <xf numFmtId="9" fontId="8" fillId="0" borderId="28"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600" b="1" i="0" baseline="0">
                <a:effectLst/>
              </a:rPr>
              <a:t>Sensitivity analysis: Life expectancy</a:t>
            </a:r>
          </a:p>
          <a:p>
            <a:pPr>
              <a:defRPr b="1"/>
            </a:pPr>
            <a:r>
              <a:rPr lang="en-US" sz="1600" b="1" i="0" baseline="0">
                <a:effectLst/>
              </a:rPr>
              <a:t> if survive ICD, with no inf. vs ICER</a:t>
            </a:r>
            <a:endParaRPr lang="en-US" sz="1200">
              <a:effectLst/>
            </a:endParaRPr>
          </a:p>
        </c:rich>
      </c:tx>
      <c:layout>
        <c:manualLayout>
          <c:xMode val="edge"/>
          <c:yMode val="edge"/>
          <c:x val="0.26232055435271556"/>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19050" cap="rnd">
              <a:solidFill>
                <a:schemeClr val="accent1"/>
              </a:solidFill>
              <a:round/>
            </a:ln>
            <a:effectLst/>
          </c:spPr>
          <c:marker>
            <c:symbol val="none"/>
          </c:marker>
          <c:xVal>
            <c:numRef>
              <c:f>SAgraph!$E$27:$E$31</c:f>
              <c:numCache>
                <c:formatCode>General</c:formatCode>
                <c:ptCount val="5"/>
                <c:pt idx="0">
                  <c:v>6</c:v>
                </c:pt>
                <c:pt idx="1">
                  <c:v>7</c:v>
                </c:pt>
                <c:pt idx="2">
                  <c:v>8</c:v>
                </c:pt>
                <c:pt idx="3">
                  <c:v>9</c:v>
                </c:pt>
                <c:pt idx="4">
                  <c:v>10</c:v>
                </c:pt>
              </c:numCache>
            </c:numRef>
          </c:xVal>
          <c:yVal>
            <c:numRef>
              <c:f>SAgraph!$F$27:$F$31</c:f>
              <c:numCache>
                <c:formatCode>"$"#,##0_);[Red]\("$"#,##0\)</c:formatCode>
                <c:ptCount val="5"/>
                <c:pt idx="0">
                  <c:v>57321.118537737544</c:v>
                </c:pt>
                <c:pt idx="1">
                  <c:v>28459.33712212335</c:v>
                </c:pt>
                <c:pt idx="2">
                  <c:v>19115.042544272765</c:v>
                </c:pt>
                <c:pt idx="3">
                  <c:v>14494.542101487861</c:v>
                </c:pt>
                <c:pt idx="4">
                  <c:v>11739.510878383651</c:v>
                </c:pt>
              </c:numCache>
            </c:numRef>
          </c:yVal>
          <c:smooth val="1"/>
          <c:extLst>
            <c:ext xmlns:c16="http://schemas.microsoft.com/office/drawing/2014/chart" uri="{C3380CC4-5D6E-409C-BE32-E72D297353CC}">
              <c16:uniqueId val="{00000000-343B-4007-9510-300DF00E2126}"/>
            </c:ext>
          </c:extLst>
        </c:ser>
        <c:dLbls>
          <c:showLegendKey val="0"/>
          <c:showVal val="0"/>
          <c:showCatName val="0"/>
          <c:showSerName val="0"/>
          <c:showPercent val="0"/>
          <c:showBubbleSize val="0"/>
        </c:dLbls>
        <c:axId val="506475992"/>
        <c:axId val="506480256"/>
      </c:scatterChart>
      <c:valAx>
        <c:axId val="506475992"/>
        <c:scaling>
          <c:orientation val="minMax"/>
          <c:min val="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LE if survive ICD and no infection</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480256"/>
        <c:crosses val="autoZero"/>
        <c:crossBetween val="midCat"/>
      </c:valAx>
      <c:valAx>
        <c:axId val="506480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 per QALY gained</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quot;$&quot;#,##0_);[Red]\(&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4759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104774</xdr:rowOff>
    </xdr:from>
    <xdr:to>
      <xdr:col>25</xdr:col>
      <xdr:colOff>152400</xdr:colOff>
      <xdr:row>41</xdr:row>
      <xdr:rowOff>171449</xdr:rowOff>
    </xdr:to>
    <xdr:sp macro="" textlink="">
      <xdr:nvSpPr>
        <xdr:cNvPr id="2" name="TextBox 1">
          <a:extLst>
            <a:ext uri="{FF2B5EF4-FFF2-40B4-BE49-F238E27FC236}">
              <a16:creationId xmlns:a16="http://schemas.microsoft.com/office/drawing/2014/main" id="{04C55825-AC67-4E21-BC68-0C37F7735037}"/>
            </a:ext>
          </a:extLst>
        </xdr:cNvPr>
        <xdr:cNvSpPr txBox="1"/>
      </xdr:nvSpPr>
      <xdr:spPr>
        <a:xfrm>
          <a:off x="19050" y="104774"/>
          <a:ext cx="15373350" cy="7877175"/>
        </a:xfrm>
        <a:prstGeom prst="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chemeClr val="dk1"/>
              </a:solidFill>
              <a:effectLst/>
              <a:latin typeface="+mn-lt"/>
              <a:ea typeface="+mn-ea"/>
              <a:cs typeface="+mn-cs"/>
            </a:rPr>
            <a:t>Instant CEA </a:t>
          </a:r>
          <a:endParaRPr lang="en-US" sz="1600">
            <a:solidFill>
              <a:schemeClr val="dk1"/>
            </a:solidFill>
            <a:effectLst/>
            <a:latin typeface="+mn-lt"/>
            <a:ea typeface="+mn-ea"/>
            <a:cs typeface="+mn-cs"/>
          </a:endParaRPr>
        </a:p>
        <a:p>
          <a:pPr algn="ctr"/>
          <a:r>
            <a:rPr lang="en-US" sz="1600" b="1">
              <a:solidFill>
                <a:schemeClr val="dk1"/>
              </a:solidFill>
              <a:effectLst/>
              <a:latin typeface="+mn-lt"/>
              <a:ea typeface="+mn-ea"/>
              <a:cs typeface="+mn-cs"/>
            </a:rPr>
            <a:t>Implantable cardioverter-defibrillator</a:t>
          </a:r>
          <a:endParaRPr lang="en-US" sz="1600">
            <a:solidFill>
              <a:schemeClr val="dk1"/>
            </a:solidFill>
            <a:effectLst/>
            <a:latin typeface="+mn-lt"/>
            <a:ea typeface="+mn-ea"/>
            <a:cs typeface="+mn-cs"/>
          </a:endParaRPr>
        </a:p>
        <a:p>
          <a:pPr algn="ctr"/>
          <a:r>
            <a:rPr lang="en-US" sz="1600" b="1">
              <a:solidFill>
                <a:schemeClr val="dk1"/>
              </a:solidFill>
              <a:effectLst/>
              <a:latin typeface="+mn-lt"/>
              <a:ea typeface="+mn-ea"/>
              <a:cs typeface="+mn-cs"/>
            </a:rPr>
            <a:t>(adapted from Dhruv Kazi)</a:t>
          </a:r>
          <a:endParaRPr lang="en-US" sz="1600">
            <a:solidFill>
              <a:schemeClr val="dk1"/>
            </a:solidFill>
            <a:effectLst/>
            <a:latin typeface="+mn-lt"/>
            <a:ea typeface="+mn-ea"/>
            <a:cs typeface="+mn-cs"/>
          </a:endParaRPr>
        </a:p>
        <a:p>
          <a:pPr algn="ctr"/>
          <a:r>
            <a:rPr lang="en-US" sz="1600" b="1">
              <a:solidFill>
                <a:schemeClr val="dk1"/>
              </a:solidFill>
              <a:effectLst/>
              <a:latin typeface="+mn-lt"/>
              <a:ea typeface="+mn-ea"/>
              <a:cs typeface="+mn-cs"/>
            </a:rPr>
            <a:t> </a:t>
          </a:r>
          <a:endParaRPr lang="en-US" sz="1600">
            <a:solidFill>
              <a:schemeClr val="dk1"/>
            </a:solidFill>
            <a:effectLst/>
            <a:latin typeface="+mn-lt"/>
            <a:ea typeface="+mn-ea"/>
            <a:cs typeface="+mn-cs"/>
          </a:endParaRPr>
        </a:p>
        <a:p>
          <a:r>
            <a:rPr lang="en-US" sz="1600" b="1">
              <a:solidFill>
                <a:schemeClr val="dk1"/>
              </a:solidFill>
              <a:effectLst/>
              <a:latin typeface="+mn-lt"/>
              <a:ea typeface="+mn-ea"/>
              <a:cs typeface="+mn-cs"/>
            </a:rPr>
            <a:t>Background</a:t>
          </a:r>
          <a:r>
            <a:rPr lang="en-US" sz="1600">
              <a:solidFill>
                <a:schemeClr val="dk1"/>
              </a:solidFill>
              <a:effectLst/>
              <a:latin typeface="+mn-lt"/>
              <a:ea typeface="+mn-ea"/>
              <a:cs typeface="+mn-cs"/>
            </a:rPr>
            <a:t> </a:t>
          </a:r>
        </a:p>
        <a:p>
          <a:r>
            <a:rPr lang="en-US" sz="1600">
              <a:solidFill>
                <a:schemeClr val="dk1"/>
              </a:solidFill>
              <a:effectLst/>
              <a:latin typeface="+mn-lt"/>
              <a:ea typeface="+mn-ea"/>
              <a:cs typeface="+mn-cs"/>
            </a:rPr>
            <a:t>Patients with advanced heart failure are at risk of sudden death from cardiac arrhythmias. In a select subgroup of patients, implanting a defibrillator (Implantable cardioverter-defibrillator or “ICD), a pacemaker-like device that sits under the skin of the chest and monitors the heart rhythm can improve survival by shocking patients out of malignant arrhythmias. You are tasked with evaluating the cost-effectiveness of the device. You will compare use of the ICD with observation only. However, you know that implanting the ICD has risks of perioperative mortality and that there is an additional risk of post-operative infections, a major portion of which are fatal. Your analysis must take these risks into account as well as estimates of life expectancy and quality of life (utilities) associate with differ possible outcomes. All of the inputs that you need are provided below. Your job is to assemble them in a well-structured tree and cost-effectiveness estimate including one important sensitivity analysis. </a:t>
          </a:r>
        </a:p>
        <a:p>
          <a:r>
            <a:rPr lang="en-US" sz="1600" b="1">
              <a:solidFill>
                <a:schemeClr val="dk1"/>
              </a:solidFill>
              <a:effectLst/>
              <a:latin typeface="+mn-lt"/>
              <a:ea typeface="+mn-ea"/>
              <a:cs typeface="+mn-cs"/>
            </a:rPr>
            <a:t> </a:t>
          </a:r>
          <a:endParaRPr lang="en-US" sz="1600">
            <a:solidFill>
              <a:schemeClr val="dk1"/>
            </a:solidFill>
            <a:effectLst/>
            <a:latin typeface="+mn-lt"/>
            <a:ea typeface="+mn-ea"/>
            <a:cs typeface="+mn-cs"/>
          </a:endParaRPr>
        </a:p>
        <a:p>
          <a:r>
            <a:rPr lang="en-US" sz="1600" b="1">
              <a:solidFill>
                <a:schemeClr val="dk1"/>
              </a:solidFill>
              <a:effectLst/>
              <a:latin typeface="+mn-lt"/>
              <a:ea typeface="+mn-ea"/>
              <a:cs typeface="+mn-cs"/>
            </a:rPr>
            <a:t>Transition probabilities, risks and life expectancy  </a:t>
          </a:r>
          <a:endParaRPr lang="en-US" sz="1600">
            <a:solidFill>
              <a:schemeClr val="dk1"/>
            </a:solidFill>
            <a:effectLst/>
            <a:latin typeface="+mn-lt"/>
            <a:ea typeface="+mn-ea"/>
            <a:cs typeface="+mn-cs"/>
          </a:endParaRPr>
        </a:p>
        <a:p>
          <a:pPr lvl="0"/>
          <a:r>
            <a:rPr lang="en-US" sz="1600">
              <a:solidFill>
                <a:schemeClr val="dk1"/>
              </a:solidFill>
              <a:effectLst/>
              <a:latin typeface="+mn-lt"/>
              <a:ea typeface="+mn-ea"/>
              <a:cs typeface="+mn-cs"/>
            </a:rPr>
            <a:t>  - Life Expectancy from diagnosis in the control arm = 5 years</a:t>
          </a:r>
        </a:p>
        <a:p>
          <a:r>
            <a:rPr lang="en-US" sz="1600">
              <a:solidFill>
                <a:schemeClr val="dk1"/>
              </a:solidFill>
              <a:effectLst/>
              <a:latin typeface="+mn-lt"/>
              <a:ea typeface="+mn-ea"/>
              <a:cs typeface="+mn-cs"/>
            </a:rPr>
            <a:t>  - Life expectancy among those who survive ICD implantations = 7 years if they do not develop an infection. </a:t>
          </a:r>
        </a:p>
        <a:p>
          <a:r>
            <a:rPr lang="en-US" sz="1600">
              <a:solidFill>
                <a:schemeClr val="dk1"/>
              </a:solidFill>
              <a:effectLst/>
              <a:latin typeface="+mn-lt"/>
              <a:ea typeface="+mn-ea"/>
              <a:cs typeface="+mn-cs"/>
            </a:rPr>
            <a:t>  - Life expectancy among those who survive an ICD infection, life expectancy = 5 years</a:t>
          </a:r>
        </a:p>
        <a:p>
          <a:r>
            <a:rPr lang="en-US" sz="1600">
              <a:solidFill>
                <a:schemeClr val="dk1"/>
              </a:solidFill>
              <a:effectLst/>
              <a:latin typeface="+mn-lt"/>
              <a:ea typeface="+mn-ea"/>
              <a:cs typeface="+mn-cs"/>
            </a:rPr>
            <a:t>  - Placement of the ICD has a 0.5% risk of perioperative mortality</a:t>
          </a:r>
        </a:p>
        <a:p>
          <a:pPr lvl="0"/>
          <a:r>
            <a:rPr lang="en-US" sz="1600">
              <a:solidFill>
                <a:schemeClr val="dk1"/>
              </a:solidFill>
              <a:effectLst/>
              <a:latin typeface="+mn-lt"/>
              <a:ea typeface="+mn-ea"/>
              <a:cs typeface="+mn-cs"/>
            </a:rPr>
            <a:t>  - Among those who survive, there is a 1% risk of infection over the next five years. Infections of ICDs are problematic because they can cause lethal  infections within the heart   </a:t>
          </a:r>
        </a:p>
        <a:p>
          <a:pPr lvl="0"/>
          <a:r>
            <a:rPr lang="en-US" sz="1600">
              <a:solidFill>
                <a:schemeClr val="dk1"/>
              </a:solidFill>
              <a:effectLst/>
              <a:latin typeface="+mn-lt"/>
              <a:ea typeface="+mn-ea"/>
              <a:cs typeface="+mn-cs"/>
            </a:rPr>
            <a:t>    or in the blood stream. Assume that ICD infections have a 25% mortality.</a:t>
          </a:r>
        </a:p>
        <a:p>
          <a:endParaRPr lang="en-US" sz="1600" b="1">
            <a:solidFill>
              <a:schemeClr val="dk1"/>
            </a:solidFill>
            <a:effectLst/>
            <a:latin typeface="+mn-lt"/>
            <a:ea typeface="+mn-ea"/>
            <a:cs typeface="+mn-cs"/>
          </a:endParaRPr>
        </a:p>
        <a:p>
          <a:r>
            <a:rPr lang="en-US" sz="1600" b="1">
              <a:solidFill>
                <a:schemeClr val="dk1"/>
              </a:solidFill>
              <a:effectLst/>
              <a:latin typeface="+mn-lt"/>
              <a:ea typeface="+mn-ea"/>
              <a:cs typeface="+mn-cs"/>
            </a:rPr>
            <a:t>Costs </a:t>
          </a:r>
          <a:endParaRPr lang="en-US" sz="1600">
            <a:solidFill>
              <a:schemeClr val="dk1"/>
            </a:solidFill>
            <a:effectLst/>
            <a:latin typeface="+mn-lt"/>
            <a:ea typeface="+mn-ea"/>
            <a:cs typeface="+mn-cs"/>
          </a:endParaRPr>
        </a:p>
        <a:p>
          <a:pPr lvl="0"/>
          <a:r>
            <a:rPr lang="en-US" sz="1600">
              <a:solidFill>
                <a:schemeClr val="dk1"/>
              </a:solidFill>
              <a:effectLst/>
              <a:latin typeface="+mn-lt"/>
              <a:ea typeface="+mn-ea"/>
              <a:cs typeface="+mn-cs"/>
            </a:rPr>
            <a:t>  - Cost of “Observation”: $5,000</a:t>
          </a:r>
        </a:p>
        <a:p>
          <a:pPr lvl="0"/>
          <a:r>
            <a:rPr lang="en-US" sz="1600">
              <a:solidFill>
                <a:schemeClr val="dk1"/>
              </a:solidFill>
              <a:effectLst/>
              <a:latin typeface="+mn-lt"/>
              <a:ea typeface="+mn-ea"/>
              <a:cs typeface="+mn-cs"/>
            </a:rPr>
            <a:t>  - ICD implantation: $40,000</a:t>
          </a:r>
        </a:p>
        <a:p>
          <a:pPr lvl="0"/>
          <a:r>
            <a:rPr lang="en-US" sz="1600">
              <a:solidFill>
                <a:schemeClr val="dk1"/>
              </a:solidFill>
              <a:effectLst/>
              <a:latin typeface="+mn-lt"/>
              <a:ea typeface="+mn-ea"/>
              <a:cs typeface="+mn-cs"/>
            </a:rPr>
            <a:t>  - Hospitalization for ICD infection: $80,000</a:t>
          </a:r>
        </a:p>
        <a:p>
          <a:r>
            <a:rPr lang="en-US" sz="1600">
              <a:solidFill>
                <a:schemeClr val="dk1"/>
              </a:solidFill>
              <a:effectLst/>
              <a:latin typeface="+mn-lt"/>
              <a:ea typeface="+mn-ea"/>
              <a:cs typeface="+mn-cs"/>
            </a:rPr>
            <a:t> </a:t>
          </a:r>
        </a:p>
        <a:p>
          <a:r>
            <a:rPr lang="en-US" sz="1600" b="1">
              <a:solidFill>
                <a:schemeClr val="dk1"/>
              </a:solidFill>
              <a:effectLst/>
              <a:latin typeface="+mn-lt"/>
              <a:ea typeface="+mn-ea"/>
              <a:cs typeface="+mn-cs"/>
            </a:rPr>
            <a:t>Quality of Life </a:t>
          </a:r>
          <a:endParaRPr lang="en-US" sz="1600">
            <a:solidFill>
              <a:schemeClr val="dk1"/>
            </a:solidFill>
            <a:effectLst/>
            <a:latin typeface="+mn-lt"/>
            <a:ea typeface="+mn-ea"/>
            <a:cs typeface="+mn-cs"/>
          </a:endParaRPr>
        </a:p>
        <a:p>
          <a:pPr lvl="0"/>
          <a:r>
            <a:rPr lang="en-US" sz="1600">
              <a:solidFill>
                <a:schemeClr val="dk1"/>
              </a:solidFill>
              <a:effectLst/>
              <a:latin typeface="+mn-lt"/>
              <a:ea typeface="+mn-ea"/>
              <a:cs typeface="+mn-cs"/>
            </a:rPr>
            <a:t>  - Heart Failure = 0.8</a:t>
          </a:r>
        </a:p>
        <a:p>
          <a:pPr lvl="0"/>
          <a:r>
            <a:rPr lang="en-US" sz="1600">
              <a:solidFill>
                <a:schemeClr val="dk1"/>
              </a:solidFill>
              <a:effectLst/>
              <a:latin typeface="+mn-lt"/>
              <a:ea typeface="+mn-ea"/>
              <a:cs typeface="+mn-cs"/>
            </a:rPr>
            <a:t>  - 6 months of the year in which the patient experiences an ICD infection = 0.6, remainder of the year = 0.8</a:t>
          </a:r>
        </a:p>
        <a:p>
          <a:pPr lvl="0"/>
          <a:r>
            <a:rPr lang="en-US" sz="1600">
              <a:solidFill>
                <a:schemeClr val="dk1"/>
              </a:solidFill>
              <a:effectLst/>
              <a:latin typeface="+mn-lt"/>
              <a:ea typeface="+mn-ea"/>
              <a:cs typeface="+mn-cs"/>
            </a:rPr>
            <a:t>  - Death = 0</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11" name="Oval 10">
          <a:extLst>
            <a:ext uri="{FF2B5EF4-FFF2-40B4-BE49-F238E27FC236}">
              <a16:creationId xmlns:a16="http://schemas.microsoft.com/office/drawing/2014/main" id="{8BAF667B-AFA6-4C5B-817A-B7990ABFE051}"/>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12" name="Isosceles Triangle 11">
          <a:extLst>
            <a:ext uri="{FF2B5EF4-FFF2-40B4-BE49-F238E27FC236}">
              <a16:creationId xmlns:a16="http://schemas.microsoft.com/office/drawing/2014/main" id="{072EBEF6-3138-4036-9851-F2BD5125D9CE}"/>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13" name="Isosceles Triangle 12">
          <a:extLst>
            <a:ext uri="{FF2B5EF4-FFF2-40B4-BE49-F238E27FC236}">
              <a16:creationId xmlns:a16="http://schemas.microsoft.com/office/drawing/2014/main" id="{C9FEE71D-0627-4307-93D8-CE6D4D0130D7}"/>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14" name="Isosceles Triangle 13">
          <a:extLst>
            <a:ext uri="{FF2B5EF4-FFF2-40B4-BE49-F238E27FC236}">
              <a16:creationId xmlns:a16="http://schemas.microsoft.com/office/drawing/2014/main" id="{5E45451F-FCB8-44E3-9082-9A4F1F73BD7C}"/>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5" name="Oval 14">
          <a:extLst>
            <a:ext uri="{FF2B5EF4-FFF2-40B4-BE49-F238E27FC236}">
              <a16:creationId xmlns:a16="http://schemas.microsoft.com/office/drawing/2014/main" id="{4EEF8188-33D9-422F-9BB2-BEC168BA28A4}"/>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16" name="Oval 15">
          <a:extLst>
            <a:ext uri="{FF2B5EF4-FFF2-40B4-BE49-F238E27FC236}">
              <a16:creationId xmlns:a16="http://schemas.microsoft.com/office/drawing/2014/main" id="{65188FB9-4D7E-4029-9F6A-9C8403493FA8}"/>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19" name="Isosceles Triangle 18">
          <a:extLst>
            <a:ext uri="{FF2B5EF4-FFF2-40B4-BE49-F238E27FC236}">
              <a16:creationId xmlns:a16="http://schemas.microsoft.com/office/drawing/2014/main" id="{6F1699F2-008B-422C-B8B2-8E40DB1D9666}"/>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20" name="Isosceles Triangle 19">
          <a:extLst>
            <a:ext uri="{FF2B5EF4-FFF2-40B4-BE49-F238E27FC236}">
              <a16:creationId xmlns:a16="http://schemas.microsoft.com/office/drawing/2014/main" id="{C861907C-BAC6-4D32-B9EC-74DEDF9B3FD1}"/>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21" name="Rectangle 20">
          <a:extLst>
            <a:ext uri="{FF2B5EF4-FFF2-40B4-BE49-F238E27FC236}">
              <a16:creationId xmlns:a16="http://schemas.microsoft.com/office/drawing/2014/main" id="{C9E2B238-1652-4004-8BD8-20553A25D22A}"/>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6" name="Oval 5">
          <a:extLst>
            <a:ext uri="{FF2B5EF4-FFF2-40B4-BE49-F238E27FC236}">
              <a16:creationId xmlns:a16="http://schemas.microsoft.com/office/drawing/2014/main" id="{C8D3E3AD-320B-4D10-9660-6E7FD68F2898}"/>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7" name="Isosceles Triangle 6">
          <a:extLst>
            <a:ext uri="{FF2B5EF4-FFF2-40B4-BE49-F238E27FC236}">
              <a16:creationId xmlns:a16="http://schemas.microsoft.com/office/drawing/2014/main" id="{E7AFDCD6-0441-4E16-9E3E-C06D24DA1087}"/>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8" name="Isosceles Triangle 7">
          <a:extLst>
            <a:ext uri="{FF2B5EF4-FFF2-40B4-BE49-F238E27FC236}">
              <a16:creationId xmlns:a16="http://schemas.microsoft.com/office/drawing/2014/main" id="{0A49B389-18F2-4D38-9C64-4FB76BB23F11}"/>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9" name="Isosceles Triangle 8">
          <a:extLst>
            <a:ext uri="{FF2B5EF4-FFF2-40B4-BE49-F238E27FC236}">
              <a16:creationId xmlns:a16="http://schemas.microsoft.com/office/drawing/2014/main" id="{51DDF819-C0AD-4DB3-806B-FC77F8017CED}"/>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0" name="Oval 9">
          <a:extLst>
            <a:ext uri="{FF2B5EF4-FFF2-40B4-BE49-F238E27FC236}">
              <a16:creationId xmlns:a16="http://schemas.microsoft.com/office/drawing/2014/main" id="{D327834E-445C-423E-B416-BCD02FF1A6B6}"/>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11" name="Oval 10">
          <a:extLst>
            <a:ext uri="{FF2B5EF4-FFF2-40B4-BE49-F238E27FC236}">
              <a16:creationId xmlns:a16="http://schemas.microsoft.com/office/drawing/2014/main" id="{F2572CF1-8CB2-4CF8-AAFF-5B6A6A05DAFF}"/>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14" name="Isosceles Triangle 13">
          <a:extLst>
            <a:ext uri="{FF2B5EF4-FFF2-40B4-BE49-F238E27FC236}">
              <a16:creationId xmlns:a16="http://schemas.microsoft.com/office/drawing/2014/main" id="{CB24FB0D-B136-41CD-ABD1-84C165E60143}"/>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15" name="Isosceles Triangle 14">
          <a:extLst>
            <a:ext uri="{FF2B5EF4-FFF2-40B4-BE49-F238E27FC236}">
              <a16:creationId xmlns:a16="http://schemas.microsoft.com/office/drawing/2014/main" id="{6AB1AAC5-53E6-400F-B883-0EE6AB365EC9}"/>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6" name="Rectangle 15">
          <a:extLst>
            <a:ext uri="{FF2B5EF4-FFF2-40B4-BE49-F238E27FC236}">
              <a16:creationId xmlns:a16="http://schemas.microsoft.com/office/drawing/2014/main" id="{D1BC68E5-38CE-4CD6-848C-59ECD59F113C}"/>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19" name="Oval 18">
          <a:extLst>
            <a:ext uri="{FF2B5EF4-FFF2-40B4-BE49-F238E27FC236}">
              <a16:creationId xmlns:a16="http://schemas.microsoft.com/office/drawing/2014/main" id="{0849C4C6-3851-4245-9E1C-61998848F786}"/>
            </a:ext>
          </a:extLst>
        </xdr:cNvPr>
        <xdr:cNvSpPr/>
      </xdr:nvSpPr>
      <xdr:spPr>
        <a:xfrm>
          <a:off x="8234795" y="3732068"/>
          <a:ext cx="162358"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23" name="Isosceles Triangle 22">
          <a:extLst>
            <a:ext uri="{FF2B5EF4-FFF2-40B4-BE49-F238E27FC236}">
              <a16:creationId xmlns:a16="http://schemas.microsoft.com/office/drawing/2014/main" id="{2AEDAEC5-043E-4CBB-A9B7-C8500BABAEE7}"/>
            </a:ext>
          </a:extLst>
        </xdr:cNvPr>
        <xdr:cNvSpPr/>
      </xdr:nvSpPr>
      <xdr:spPr>
        <a:xfrm rot="16200000">
          <a:off x="10094551" y="4258323"/>
          <a:ext cx="237692" cy="216478"/>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24" name="Isosceles Triangle 23">
          <a:extLst>
            <a:ext uri="{FF2B5EF4-FFF2-40B4-BE49-F238E27FC236}">
              <a16:creationId xmlns:a16="http://schemas.microsoft.com/office/drawing/2014/main" id="{A00F67D7-CB57-468B-9D7B-3E66BBD59E72}"/>
            </a:ext>
          </a:extLst>
        </xdr:cNvPr>
        <xdr:cNvSpPr/>
      </xdr:nvSpPr>
      <xdr:spPr>
        <a:xfrm rot="16200000">
          <a:off x="10351585" y="1937832"/>
          <a:ext cx="299460"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25" name="Isosceles Triangle 24">
          <a:extLst>
            <a:ext uri="{FF2B5EF4-FFF2-40B4-BE49-F238E27FC236}">
              <a16:creationId xmlns:a16="http://schemas.microsoft.com/office/drawing/2014/main" id="{FBB3617A-0481-4D04-9F39-CB606A857CA0}"/>
            </a:ext>
          </a:extLst>
        </xdr:cNvPr>
        <xdr:cNvSpPr/>
      </xdr:nvSpPr>
      <xdr:spPr>
        <a:xfrm rot="16200000">
          <a:off x="10380085" y="1607561"/>
          <a:ext cx="329912" cy="15759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28" name="Oval 27">
          <a:extLst>
            <a:ext uri="{FF2B5EF4-FFF2-40B4-BE49-F238E27FC236}">
              <a16:creationId xmlns:a16="http://schemas.microsoft.com/office/drawing/2014/main" id="{9EF07BEC-CCFC-4FED-9834-922523D5133A}"/>
            </a:ext>
          </a:extLst>
        </xdr:cNvPr>
        <xdr:cNvSpPr/>
      </xdr:nvSpPr>
      <xdr:spPr>
        <a:xfrm>
          <a:off x="7257039" y="2374756"/>
          <a:ext cx="169574"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29" name="Oval 28">
          <a:extLst>
            <a:ext uri="{FF2B5EF4-FFF2-40B4-BE49-F238E27FC236}">
              <a16:creationId xmlns:a16="http://schemas.microsoft.com/office/drawing/2014/main" id="{F86C0F65-1A34-4962-A46E-C84A9CC56326}"/>
            </a:ext>
          </a:extLst>
        </xdr:cNvPr>
        <xdr:cNvSpPr/>
      </xdr:nvSpPr>
      <xdr:spPr>
        <a:xfrm>
          <a:off x="9693853" y="2360325"/>
          <a:ext cx="169573" cy="139266"/>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173181</xdr:colOff>
      <xdr:row>23</xdr:row>
      <xdr:rowOff>246784</xdr:rowOff>
    </xdr:from>
    <xdr:to>
      <xdr:col>14</xdr:col>
      <xdr:colOff>428624</xdr:colOff>
      <xdr:row>39</xdr:row>
      <xdr:rowOff>155864</xdr:rowOff>
    </xdr:to>
    <xdr:graphicFrame macro="">
      <xdr:nvGraphicFramePr>
        <xdr:cNvPr id="30" name="Chart 29">
          <a:extLst>
            <a:ext uri="{FF2B5EF4-FFF2-40B4-BE49-F238E27FC236}">
              <a16:creationId xmlns:a16="http://schemas.microsoft.com/office/drawing/2014/main" id="{CD004BA1-563D-4C1F-833E-E7F313E1FA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259916</xdr:colOff>
      <xdr:row>28</xdr:row>
      <xdr:rowOff>151532</xdr:rowOff>
    </xdr:from>
    <xdr:to>
      <xdr:col>10</xdr:col>
      <xdr:colOff>6350</xdr:colOff>
      <xdr:row>32</xdr:row>
      <xdr:rowOff>86589</xdr:rowOff>
    </xdr:to>
    <xdr:sp macro="" textlink="">
      <xdr:nvSpPr>
        <xdr:cNvPr id="31" name="Speech Bubble: Oval 30">
          <a:extLst>
            <a:ext uri="{FF2B5EF4-FFF2-40B4-BE49-F238E27FC236}">
              <a16:creationId xmlns:a16="http://schemas.microsoft.com/office/drawing/2014/main" id="{79151641-6FC7-4023-920A-4336BF8D067C}"/>
            </a:ext>
          </a:extLst>
        </xdr:cNvPr>
        <xdr:cNvSpPr>
          <a:spLocks noChangeAspect="1"/>
        </xdr:cNvSpPr>
      </xdr:nvSpPr>
      <xdr:spPr>
        <a:xfrm>
          <a:off x="7356041" y="6398345"/>
          <a:ext cx="968809" cy="744682"/>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Base</a:t>
          </a:r>
          <a:r>
            <a:rPr lang="en-US" sz="1100" baseline="0"/>
            <a:t> case</a:t>
          </a:r>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32" name="Isosceles Triangle 31">
          <a:extLst>
            <a:ext uri="{FF2B5EF4-FFF2-40B4-BE49-F238E27FC236}">
              <a16:creationId xmlns:a16="http://schemas.microsoft.com/office/drawing/2014/main" id="{32A1EBF4-AA9D-4CCC-BB4A-2E9A938ECA95}"/>
            </a:ext>
          </a:extLst>
        </xdr:cNvPr>
        <xdr:cNvSpPr/>
      </xdr:nvSpPr>
      <xdr:spPr>
        <a:xfrm rot="16200000">
          <a:off x="10119733" y="1225118"/>
          <a:ext cx="27868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33" name="Isosceles Triangle 32">
          <a:extLst>
            <a:ext uri="{FF2B5EF4-FFF2-40B4-BE49-F238E27FC236}">
              <a16:creationId xmlns:a16="http://schemas.microsoft.com/office/drawing/2014/main" id="{488E7E75-2217-4AAD-A964-86F2BF46516E}"/>
            </a:ext>
          </a:extLst>
        </xdr:cNvPr>
        <xdr:cNvSpPr/>
      </xdr:nvSpPr>
      <xdr:spPr>
        <a:xfrm rot="16200000">
          <a:off x="10102995"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2" name="Rectangle 1">
          <a:extLst>
            <a:ext uri="{FF2B5EF4-FFF2-40B4-BE49-F238E27FC236}">
              <a16:creationId xmlns:a16="http://schemas.microsoft.com/office/drawing/2014/main" id="{1BA70CEF-1D56-48BD-A791-55CAB810684C}"/>
            </a:ext>
          </a:extLst>
        </xdr:cNvPr>
        <xdr:cNvSpPr/>
      </xdr:nvSpPr>
      <xdr:spPr>
        <a:xfrm>
          <a:off x="5680364" y="1974273"/>
          <a:ext cx="129886" cy="1558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676851</xdr:colOff>
      <xdr:row>15</xdr:row>
      <xdr:rowOff>128443</xdr:rowOff>
    </xdr:from>
    <xdr:to>
      <xdr:col>8</xdr:col>
      <xdr:colOff>0</xdr:colOff>
      <xdr:row>16</xdr:row>
      <xdr:rowOff>85147</xdr:rowOff>
    </xdr:to>
    <xdr:sp macro="" textlink="">
      <xdr:nvSpPr>
        <xdr:cNvPr id="10" name="Oval 9">
          <a:extLst>
            <a:ext uri="{FF2B5EF4-FFF2-40B4-BE49-F238E27FC236}">
              <a16:creationId xmlns:a16="http://schemas.microsoft.com/office/drawing/2014/main" id="{3C25E6B4-AAEE-4B83-98AE-BB043EBDDA83}"/>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676851</xdr:colOff>
      <xdr:row>15</xdr:row>
      <xdr:rowOff>128443</xdr:rowOff>
    </xdr:from>
    <xdr:to>
      <xdr:col>8</xdr:col>
      <xdr:colOff>0</xdr:colOff>
      <xdr:row>16</xdr:row>
      <xdr:rowOff>85147</xdr:rowOff>
    </xdr:to>
    <xdr:sp macro="" textlink="">
      <xdr:nvSpPr>
        <xdr:cNvPr id="20" name="Oval 19">
          <a:extLst>
            <a:ext uri="{FF2B5EF4-FFF2-40B4-BE49-F238E27FC236}">
              <a16:creationId xmlns:a16="http://schemas.microsoft.com/office/drawing/2014/main" id="{08E63EC4-1A5F-4AFA-A4AF-C4ED8D7C1B38}"/>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26" name="Rectangle 25">
          <a:extLst>
            <a:ext uri="{FF2B5EF4-FFF2-40B4-BE49-F238E27FC236}">
              <a16:creationId xmlns:a16="http://schemas.microsoft.com/office/drawing/2014/main" id="{53F60CB5-3204-49CD-B58A-5A01DA187D8E}"/>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0</xdr:colOff>
      <xdr:row>18</xdr:row>
      <xdr:rowOff>69272</xdr:rowOff>
    </xdr:to>
    <xdr:sp macro="" textlink="">
      <xdr:nvSpPr>
        <xdr:cNvPr id="7" name="Oval 6">
          <a:extLst>
            <a:ext uri="{FF2B5EF4-FFF2-40B4-BE49-F238E27FC236}">
              <a16:creationId xmlns:a16="http://schemas.microsoft.com/office/drawing/2014/main" id="{676021B7-F6FE-4080-8632-DF4E34FACF47}"/>
            </a:ext>
          </a:extLst>
        </xdr:cNvPr>
        <xdr:cNvSpPr/>
      </xdr:nvSpPr>
      <xdr:spPr>
        <a:xfrm>
          <a:off x="8233929" y="3722543"/>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3" name="Oval 12">
          <a:extLst>
            <a:ext uri="{FF2B5EF4-FFF2-40B4-BE49-F238E27FC236}">
              <a16:creationId xmlns:a16="http://schemas.microsoft.com/office/drawing/2014/main" id="{5C5FCE43-58A2-4DC2-A731-A084A49274B6}"/>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238991</xdr:colOff>
      <xdr:row>26</xdr:row>
      <xdr:rowOff>121226</xdr:rowOff>
    </xdr:from>
    <xdr:to>
      <xdr:col>9</xdr:col>
      <xdr:colOff>596612</xdr:colOff>
      <xdr:row>30</xdr:row>
      <xdr:rowOff>47624</xdr:rowOff>
    </xdr:to>
    <xdr:sp macro="" textlink="">
      <xdr:nvSpPr>
        <xdr:cNvPr id="16" name="Speech Bubble: Oval 15">
          <a:extLst>
            <a:ext uri="{FF2B5EF4-FFF2-40B4-BE49-F238E27FC236}">
              <a16:creationId xmlns:a16="http://schemas.microsoft.com/office/drawing/2014/main" id="{9BFE8CEF-02B2-4AC5-A911-736ADC200AEA}"/>
            </a:ext>
          </a:extLst>
        </xdr:cNvPr>
        <xdr:cNvSpPr/>
      </xdr:nvSpPr>
      <xdr:spPr>
        <a:xfrm>
          <a:off x="7335116" y="5855276"/>
          <a:ext cx="967221" cy="736023"/>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Base</a:t>
          </a:r>
          <a:r>
            <a:rPr lang="en-US" sz="1100" baseline="0"/>
            <a:t> case</a:t>
          </a:r>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9" name="Rectangle 18">
          <a:extLst>
            <a:ext uri="{FF2B5EF4-FFF2-40B4-BE49-F238E27FC236}">
              <a16:creationId xmlns:a16="http://schemas.microsoft.com/office/drawing/2014/main" id="{CE456925-1AFA-42DA-B1FE-6E439ED164CC}"/>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6" name="Oval 5">
          <a:extLst>
            <a:ext uri="{FF2B5EF4-FFF2-40B4-BE49-F238E27FC236}">
              <a16:creationId xmlns:a16="http://schemas.microsoft.com/office/drawing/2014/main" id="{B41FA06C-110B-4CA0-8507-1FDABB4B67F3}"/>
            </a:ext>
          </a:extLst>
        </xdr:cNvPr>
        <xdr:cNvSpPr/>
      </xdr:nvSpPr>
      <xdr:spPr>
        <a:xfrm>
          <a:off x="8233929" y="3722543"/>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0" name="Oval 9">
          <a:extLst>
            <a:ext uri="{FF2B5EF4-FFF2-40B4-BE49-F238E27FC236}">
              <a16:creationId xmlns:a16="http://schemas.microsoft.com/office/drawing/2014/main" id="{57A77E12-FB3C-46CB-A5F1-5715C0E84DB0}"/>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0</xdr:colOff>
      <xdr:row>15</xdr:row>
      <xdr:rowOff>70716</xdr:rowOff>
    </xdr:to>
    <xdr:sp macro="" textlink="">
      <xdr:nvSpPr>
        <xdr:cNvPr id="11" name="Oval 10">
          <a:extLst>
            <a:ext uri="{FF2B5EF4-FFF2-40B4-BE49-F238E27FC236}">
              <a16:creationId xmlns:a16="http://schemas.microsoft.com/office/drawing/2014/main" id="{EFBABAD7-706F-4E51-BC61-6EFFE3D0B500}"/>
            </a:ext>
          </a:extLst>
        </xdr:cNvPr>
        <xdr:cNvSpPr/>
      </xdr:nvSpPr>
      <xdr:spPr>
        <a:xfrm>
          <a:off x="9450965" y="2941350"/>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6" name="Rectangle 15">
          <a:extLst>
            <a:ext uri="{FF2B5EF4-FFF2-40B4-BE49-F238E27FC236}">
              <a16:creationId xmlns:a16="http://schemas.microsoft.com/office/drawing/2014/main" id="{CCD7924D-5DCE-4E99-AE60-4A9FDC5F411F}"/>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6" name="Oval 5">
          <a:extLst>
            <a:ext uri="{FF2B5EF4-FFF2-40B4-BE49-F238E27FC236}">
              <a16:creationId xmlns:a16="http://schemas.microsoft.com/office/drawing/2014/main" id="{5C1479F4-5F3C-4DF2-99B6-8E5B9A2E4204}"/>
            </a:ext>
          </a:extLst>
        </xdr:cNvPr>
        <xdr:cNvSpPr/>
      </xdr:nvSpPr>
      <xdr:spPr>
        <a:xfrm>
          <a:off x="8233929" y="3722543"/>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7327</xdr:colOff>
      <xdr:row>19</xdr:row>
      <xdr:rowOff>63376</xdr:rowOff>
    </xdr:from>
    <xdr:to>
      <xdr:col>13</xdr:col>
      <xdr:colOff>197830</xdr:colOff>
      <xdr:row>20</xdr:row>
      <xdr:rowOff>124557</xdr:rowOff>
    </xdr:to>
    <xdr:sp macro="" textlink="">
      <xdr:nvSpPr>
        <xdr:cNvPr id="7" name="Isosceles Triangle 6">
          <a:extLst>
            <a:ext uri="{FF2B5EF4-FFF2-40B4-BE49-F238E27FC236}">
              <a16:creationId xmlns:a16="http://schemas.microsoft.com/office/drawing/2014/main" id="{B5A1E1BD-B834-457F-8084-492E7A7200B4}"/>
            </a:ext>
          </a:extLst>
        </xdr:cNvPr>
        <xdr:cNvSpPr/>
      </xdr:nvSpPr>
      <xdr:spPr>
        <a:xfrm rot="16200000">
          <a:off x="10109873" y="4241003"/>
          <a:ext cx="251681" cy="190503"/>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8" name="Isosceles Triangle 7">
          <a:extLst>
            <a:ext uri="{FF2B5EF4-FFF2-40B4-BE49-F238E27FC236}">
              <a16:creationId xmlns:a16="http://schemas.microsoft.com/office/drawing/2014/main" id="{D4FF198A-87D1-4954-9855-D9EDA6A4BCDE}"/>
            </a:ext>
          </a:extLst>
        </xdr:cNvPr>
        <xdr:cNvSpPr/>
      </xdr:nvSpPr>
      <xdr:spPr>
        <a:xfrm rot="16200000">
          <a:off x="10106316" y="2521238"/>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9" name="Isosceles Triangle 8">
          <a:extLst>
            <a:ext uri="{FF2B5EF4-FFF2-40B4-BE49-F238E27FC236}">
              <a16:creationId xmlns:a16="http://schemas.microsoft.com/office/drawing/2014/main" id="{306FD7B6-8DFC-46A2-BD7C-6AFD811BDC54}"/>
            </a:ext>
          </a:extLst>
        </xdr:cNvPr>
        <xdr:cNvSpPr/>
      </xdr:nvSpPr>
      <xdr:spPr>
        <a:xfrm rot="16200000">
          <a:off x="10099097" y="1936174"/>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0" name="Oval 9">
          <a:extLst>
            <a:ext uri="{FF2B5EF4-FFF2-40B4-BE49-F238E27FC236}">
              <a16:creationId xmlns:a16="http://schemas.microsoft.com/office/drawing/2014/main" id="{1CB47EE7-05D5-49A5-9DF0-07A7959F48A6}"/>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11" name="Oval 10">
          <a:extLst>
            <a:ext uri="{FF2B5EF4-FFF2-40B4-BE49-F238E27FC236}">
              <a16:creationId xmlns:a16="http://schemas.microsoft.com/office/drawing/2014/main" id="{A17B6269-D6B3-495B-8132-B6AE15FA2620}"/>
            </a:ext>
          </a:extLst>
        </xdr:cNvPr>
        <xdr:cNvSpPr/>
      </xdr:nvSpPr>
      <xdr:spPr>
        <a:xfrm>
          <a:off x="9450965" y="2941350"/>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603250</xdr:colOff>
      <xdr:row>4</xdr:row>
      <xdr:rowOff>238124</xdr:rowOff>
    </xdr:from>
    <xdr:to>
      <xdr:col>13</xdr:col>
      <xdr:colOff>206806</xdr:colOff>
      <xdr:row>5</xdr:row>
      <xdr:rowOff>179099</xdr:rowOff>
    </xdr:to>
    <xdr:sp macro="" textlink="">
      <xdr:nvSpPr>
        <xdr:cNvPr id="14" name="Isosceles Triangle 13">
          <a:extLst>
            <a:ext uri="{FF2B5EF4-FFF2-40B4-BE49-F238E27FC236}">
              <a16:creationId xmlns:a16="http://schemas.microsoft.com/office/drawing/2014/main" id="{F1306A98-1A66-4D02-8ABB-46714BB6CD39}"/>
            </a:ext>
          </a:extLst>
        </xdr:cNvPr>
        <xdr:cNvSpPr/>
      </xdr:nvSpPr>
      <xdr:spPr>
        <a:xfrm rot="16200000">
          <a:off x="10107178" y="1221221"/>
          <a:ext cx="274350" cy="213156"/>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238556</xdr:colOff>
      <xdr:row>18</xdr:row>
      <xdr:rowOff>163225</xdr:rowOff>
    </xdr:to>
    <xdr:sp macro="" textlink="">
      <xdr:nvSpPr>
        <xdr:cNvPr id="15" name="Isosceles Triangle 14">
          <a:extLst>
            <a:ext uri="{FF2B5EF4-FFF2-40B4-BE49-F238E27FC236}">
              <a16:creationId xmlns:a16="http://schemas.microsoft.com/office/drawing/2014/main" id="{63C638C4-0E1F-404D-9763-25A6D7E91BBF}"/>
            </a:ext>
          </a:extLst>
        </xdr:cNvPr>
        <xdr:cNvSpPr/>
      </xdr:nvSpPr>
      <xdr:spPr>
        <a:xfrm rot="16200000">
          <a:off x="10110353" y="3691372"/>
          <a:ext cx="329912"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6" name="Rectangle 15">
          <a:extLst>
            <a:ext uri="{FF2B5EF4-FFF2-40B4-BE49-F238E27FC236}">
              <a16:creationId xmlns:a16="http://schemas.microsoft.com/office/drawing/2014/main" id="{F7EBCB87-1619-49E1-BC6B-5139059691B2}"/>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24" name="Oval 23">
          <a:extLst>
            <a:ext uri="{FF2B5EF4-FFF2-40B4-BE49-F238E27FC236}">
              <a16:creationId xmlns:a16="http://schemas.microsoft.com/office/drawing/2014/main" id="{FFE3AFE1-2690-40AA-9D86-FF592F6CD639}"/>
            </a:ext>
          </a:extLst>
        </xdr:cNvPr>
        <xdr:cNvSpPr/>
      </xdr:nvSpPr>
      <xdr:spPr>
        <a:xfrm>
          <a:off x="8233929" y="3722543"/>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25" name="Isosceles Triangle 24">
          <a:extLst>
            <a:ext uri="{FF2B5EF4-FFF2-40B4-BE49-F238E27FC236}">
              <a16:creationId xmlns:a16="http://schemas.microsoft.com/office/drawing/2014/main" id="{06CFA7E8-39BC-46FD-960B-8C8055518326}"/>
            </a:ext>
          </a:extLst>
        </xdr:cNvPr>
        <xdr:cNvSpPr/>
      </xdr:nvSpPr>
      <xdr:spPr>
        <a:xfrm rot="16200000">
          <a:off x="10105808" y="4245334"/>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26" name="Isosceles Triangle 25">
          <a:extLst>
            <a:ext uri="{FF2B5EF4-FFF2-40B4-BE49-F238E27FC236}">
              <a16:creationId xmlns:a16="http://schemas.microsoft.com/office/drawing/2014/main" id="{F03D5FB9-8872-4B27-ADA5-0743DF837D6B}"/>
            </a:ext>
          </a:extLst>
        </xdr:cNvPr>
        <xdr:cNvSpPr/>
      </xdr:nvSpPr>
      <xdr:spPr>
        <a:xfrm rot="16200000">
          <a:off x="10106316" y="2521238"/>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27" name="Isosceles Triangle 26">
          <a:extLst>
            <a:ext uri="{FF2B5EF4-FFF2-40B4-BE49-F238E27FC236}">
              <a16:creationId xmlns:a16="http://schemas.microsoft.com/office/drawing/2014/main" id="{AC0F5F9B-A0AD-4C27-9AAA-5FB51C3D3E38}"/>
            </a:ext>
          </a:extLst>
        </xdr:cNvPr>
        <xdr:cNvSpPr/>
      </xdr:nvSpPr>
      <xdr:spPr>
        <a:xfrm rot="16200000">
          <a:off x="10099097" y="1936174"/>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28" name="Oval 27">
          <a:extLst>
            <a:ext uri="{FF2B5EF4-FFF2-40B4-BE49-F238E27FC236}">
              <a16:creationId xmlns:a16="http://schemas.microsoft.com/office/drawing/2014/main" id="{3AE2E6A3-9CEF-4B4B-B357-CA465108A736}"/>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29" name="Oval 28">
          <a:extLst>
            <a:ext uri="{FF2B5EF4-FFF2-40B4-BE49-F238E27FC236}">
              <a16:creationId xmlns:a16="http://schemas.microsoft.com/office/drawing/2014/main" id="{A87EA016-38B6-4E17-9025-CBF897CCC346}"/>
            </a:ext>
          </a:extLst>
        </xdr:cNvPr>
        <xdr:cNvSpPr/>
      </xdr:nvSpPr>
      <xdr:spPr>
        <a:xfrm>
          <a:off x="9450965" y="2941350"/>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32" name="Isosceles Triangle 31">
          <a:extLst>
            <a:ext uri="{FF2B5EF4-FFF2-40B4-BE49-F238E27FC236}">
              <a16:creationId xmlns:a16="http://schemas.microsoft.com/office/drawing/2014/main" id="{521746CE-B852-4D33-A2A9-0363A762FDCA}"/>
            </a:ext>
          </a:extLst>
        </xdr:cNvPr>
        <xdr:cNvSpPr/>
      </xdr:nvSpPr>
      <xdr:spPr>
        <a:xfrm rot="16200000">
          <a:off x="10134887" y="1214294"/>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33" name="Isosceles Triangle 32">
          <a:extLst>
            <a:ext uri="{FF2B5EF4-FFF2-40B4-BE49-F238E27FC236}">
              <a16:creationId xmlns:a16="http://schemas.microsoft.com/office/drawing/2014/main" id="{4F9A7E2E-D18C-480E-8A28-369ECCFED49C}"/>
            </a:ext>
          </a:extLst>
        </xdr:cNvPr>
        <xdr:cNvSpPr/>
      </xdr:nvSpPr>
      <xdr:spPr>
        <a:xfrm rot="16200000">
          <a:off x="10115984" y="3685741"/>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34" name="Rectangle 33">
          <a:extLst>
            <a:ext uri="{FF2B5EF4-FFF2-40B4-BE49-F238E27FC236}">
              <a16:creationId xmlns:a16="http://schemas.microsoft.com/office/drawing/2014/main" id="{F6B7AA84-C500-4C66-BDA4-54BDE6709562}"/>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24" name="Oval 23">
          <a:extLst>
            <a:ext uri="{FF2B5EF4-FFF2-40B4-BE49-F238E27FC236}">
              <a16:creationId xmlns:a16="http://schemas.microsoft.com/office/drawing/2014/main" id="{C468F971-EDF4-412F-875E-00D1927BBEAB}"/>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25" name="Isosceles Triangle 24">
          <a:extLst>
            <a:ext uri="{FF2B5EF4-FFF2-40B4-BE49-F238E27FC236}">
              <a16:creationId xmlns:a16="http://schemas.microsoft.com/office/drawing/2014/main" id="{CEA0DFD4-4019-44CD-9313-485183D055BF}"/>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26" name="Isosceles Triangle 25">
          <a:extLst>
            <a:ext uri="{FF2B5EF4-FFF2-40B4-BE49-F238E27FC236}">
              <a16:creationId xmlns:a16="http://schemas.microsoft.com/office/drawing/2014/main" id="{70D784C1-8E29-449D-8829-6E1E17257EE2}"/>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27" name="Isosceles Triangle 26">
          <a:extLst>
            <a:ext uri="{FF2B5EF4-FFF2-40B4-BE49-F238E27FC236}">
              <a16:creationId xmlns:a16="http://schemas.microsoft.com/office/drawing/2014/main" id="{9F2F2D9D-D5F9-4AA2-B637-892270FD359E}"/>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28" name="Oval 27">
          <a:extLst>
            <a:ext uri="{FF2B5EF4-FFF2-40B4-BE49-F238E27FC236}">
              <a16:creationId xmlns:a16="http://schemas.microsoft.com/office/drawing/2014/main" id="{AEFDEBC8-768C-4C86-B8E6-3FCE0DCF389F}"/>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29" name="Oval 28">
          <a:extLst>
            <a:ext uri="{FF2B5EF4-FFF2-40B4-BE49-F238E27FC236}">
              <a16:creationId xmlns:a16="http://schemas.microsoft.com/office/drawing/2014/main" id="{72AAC8F3-F0CD-4853-BDA7-A59B39D607C6}"/>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32" name="Isosceles Triangle 31">
          <a:extLst>
            <a:ext uri="{FF2B5EF4-FFF2-40B4-BE49-F238E27FC236}">
              <a16:creationId xmlns:a16="http://schemas.microsoft.com/office/drawing/2014/main" id="{0585713C-438F-466C-AB98-C691909EF6FE}"/>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33" name="Isosceles Triangle 32">
          <a:extLst>
            <a:ext uri="{FF2B5EF4-FFF2-40B4-BE49-F238E27FC236}">
              <a16:creationId xmlns:a16="http://schemas.microsoft.com/office/drawing/2014/main" id="{AC36C580-6266-4A7D-A79D-B52443142230}"/>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34" name="Rectangle 33">
          <a:extLst>
            <a:ext uri="{FF2B5EF4-FFF2-40B4-BE49-F238E27FC236}">
              <a16:creationId xmlns:a16="http://schemas.microsoft.com/office/drawing/2014/main" id="{F2479EB0-88C5-416C-A7B4-D62DBE60AD4E}"/>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13" name="Oval 12">
          <a:extLst>
            <a:ext uri="{FF2B5EF4-FFF2-40B4-BE49-F238E27FC236}">
              <a16:creationId xmlns:a16="http://schemas.microsoft.com/office/drawing/2014/main" id="{7046E2C6-2845-41BD-A7EA-7F6E21EF3B1D}"/>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14" name="Isosceles Triangle 13">
          <a:extLst>
            <a:ext uri="{FF2B5EF4-FFF2-40B4-BE49-F238E27FC236}">
              <a16:creationId xmlns:a16="http://schemas.microsoft.com/office/drawing/2014/main" id="{D95B2E1C-582E-4DF8-8AA3-031C3BC27DEF}"/>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15" name="Isosceles Triangle 14">
          <a:extLst>
            <a:ext uri="{FF2B5EF4-FFF2-40B4-BE49-F238E27FC236}">
              <a16:creationId xmlns:a16="http://schemas.microsoft.com/office/drawing/2014/main" id="{06D3C010-0F16-47DF-9052-E0EF2341C6C2}"/>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16" name="Isosceles Triangle 15">
          <a:extLst>
            <a:ext uri="{FF2B5EF4-FFF2-40B4-BE49-F238E27FC236}">
              <a16:creationId xmlns:a16="http://schemas.microsoft.com/office/drawing/2014/main" id="{C58D13D5-1AA2-45FB-A33E-216111878FC1}"/>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7" name="Oval 16">
          <a:extLst>
            <a:ext uri="{FF2B5EF4-FFF2-40B4-BE49-F238E27FC236}">
              <a16:creationId xmlns:a16="http://schemas.microsoft.com/office/drawing/2014/main" id="{61398A0D-40A3-4B16-8B5F-DE3EA6183F59}"/>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18" name="Oval 17">
          <a:extLst>
            <a:ext uri="{FF2B5EF4-FFF2-40B4-BE49-F238E27FC236}">
              <a16:creationId xmlns:a16="http://schemas.microsoft.com/office/drawing/2014/main" id="{3678180C-08E5-41BF-B11D-3FAC2A858B58}"/>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21" name="Isosceles Triangle 20">
          <a:extLst>
            <a:ext uri="{FF2B5EF4-FFF2-40B4-BE49-F238E27FC236}">
              <a16:creationId xmlns:a16="http://schemas.microsoft.com/office/drawing/2014/main" id="{3B430DC9-B556-4401-B992-72301036D6F1}"/>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22" name="Isosceles Triangle 21">
          <a:extLst>
            <a:ext uri="{FF2B5EF4-FFF2-40B4-BE49-F238E27FC236}">
              <a16:creationId xmlns:a16="http://schemas.microsoft.com/office/drawing/2014/main" id="{A2E656AE-AD65-42D3-B530-36B3DE3DEBA3}"/>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23" name="Rectangle 22">
          <a:extLst>
            <a:ext uri="{FF2B5EF4-FFF2-40B4-BE49-F238E27FC236}">
              <a16:creationId xmlns:a16="http://schemas.microsoft.com/office/drawing/2014/main" id="{8A764A33-C5EA-4D71-9825-FA6414D9A293}"/>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2" name="Oval 1">
          <a:extLst>
            <a:ext uri="{FF2B5EF4-FFF2-40B4-BE49-F238E27FC236}">
              <a16:creationId xmlns:a16="http://schemas.microsoft.com/office/drawing/2014/main" id="{6C18DAB2-B28A-4857-8479-0081101A971F}"/>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3" name="Isosceles Triangle 2">
          <a:extLst>
            <a:ext uri="{FF2B5EF4-FFF2-40B4-BE49-F238E27FC236}">
              <a16:creationId xmlns:a16="http://schemas.microsoft.com/office/drawing/2014/main" id="{00A9A39C-BC4B-4DB4-A315-6DEE6E71C758}"/>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4" name="Isosceles Triangle 3">
          <a:extLst>
            <a:ext uri="{FF2B5EF4-FFF2-40B4-BE49-F238E27FC236}">
              <a16:creationId xmlns:a16="http://schemas.microsoft.com/office/drawing/2014/main" id="{DFE69286-AF10-4C0F-852A-81678DC6A820}"/>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5" name="Isosceles Triangle 4">
          <a:extLst>
            <a:ext uri="{FF2B5EF4-FFF2-40B4-BE49-F238E27FC236}">
              <a16:creationId xmlns:a16="http://schemas.microsoft.com/office/drawing/2014/main" id="{44CEF77F-C6A7-4586-A8D8-3D19DD6F45B9}"/>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6" name="Oval 5">
          <a:extLst>
            <a:ext uri="{FF2B5EF4-FFF2-40B4-BE49-F238E27FC236}">
              <a16:creationId xmlns:a16="http://schemas.microsoft.com/office/drawing/2014/main" id="{46D00DA0-9096-491D-89C1-7691455DFFC8}"/>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7" name="Oval 6">
          <a:extLst>
            <a:ext uri="{FF2B5EF4-FFF2-40B4-BE49-F238E27FC236}">
              <a16:creationId xmlns:a16="http://schemas.microsoft.com/office/drawing/2014/main" id="{72A68D71-BC7D-40FD-BBE3-1F569BE0FB2D}"/>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10" name="Isosceles Triangle 9">
          <a:extLst>
            <a:ext uri="{FF2B5EF4-FFF2-40B4-BE49-F238E27FC236}">
              <a16:creationId xmlns:a16="http://schemas.microsoft.com/office/drawing/2014/main" id="{8D1B4E64-E51A-4192-9372-29D53AEF57F6}"/>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11" name="Isosceles Triangle 10">
          <a:extLst>
            <a:ext uri="{FF2B5EF4-FFF2-40B4-BE49-F238E27FC236}">
              <a16:creationId xmlns:a16="http://schemas.microsoft.com/office/drawing/2014/main" id="{8F2FF155-2482-49BF-9DC0-428FFE708EF4}"/>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2" name="Rectangle 11">
          <a:extLst>
            <a:ext uri="{FF2B5EF4-FFF2-40B4-BE49-F238E27FC236}">
              <a16:creationId xmlns:a16="http://schemas.microsoft.com/office/drawing/2014/main" id="{AC3F8CA9-F028-4BCE-9E6B-44E7DFBD976A}"/>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7934-0B63-412E-8280-0C7B5E26FDDE}">
  <sheetPr>
    <tabColor theme="4" tint="0.59999389629810485"/>
  </sheetPr>
  <dimension ref="A1"/>
  <sheetViews>
    <sheetView zoomScale="90" zoomScaleNormal="90" workbookViewId="0">
      <selection activeCell="AA6" sqref="AA6"/>
    </sheetView>
    <sheetView workbookViewId="1"/>
    <sheetView tabSelected="1" workbookViewId="2"/>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F877F-5BD0-4D94-9E03-7009544EC8BB}">
  <sheetPr>
    <tabColor rgb="FF7030A0"/>
  </sheetPr>
  <dimension ref="B1:BD22"/>
  <sheetViews>
    <sheetView zoomScale="120" zoomScaleNormal="120" workbookViewId="0">
      <selection activeCell="G23" sqref="G23"/>
    </sheetView>
    <sheetView workbookViewId="1"/>
    <sheetView workbookViewId="2">
      <selection activeCell="O13" sqref="O13:O14"/>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1.42578125" customWidth="1"/>
    <col min="19" max="21" width="12.42578125" customWidth="1"/>
    <col min="22" max="22" width="12.42578125" style="2" customWidth="1"/>
    <col min="23" max="23" width="4" style="146" customWidth="1"/>
  </cols>
  <sheetData>
    <row r="1" spans="2:56" ht="6" customHeight="1" x14ac:dyDescent="0.25"/>
    <row r="2" spans="2:56" ht="19.5" thickBot="1" x14ac:dyDescent="0.35">
      <c r="B2" s="50" t="s">
        <v>26</v>
      </c>
      <c r="C2" s="50"/>
      <c r="G2" s="109"/>
      <c r="H2" s="109"/>
      <c r="I2" s="110"/>
      <c r="J2" s="109"/>
      <c r="K2" s="110"/>
      <c r="L2" s="109"/>
      <c r="M2" s="110"/>
      <c r="N2" s="109"/>
      <c r="O2" s="111"/>
      <c r="P2" s="111"/>
      <c r="Q2" s="111"/>
      <c r="R2" s="111"/>
      <c r="S2" s="112" t="s">
        <v>57</v>
      </c>
      <c r="T2" s="113"/>
      <c r="U2" s="112" t="s">
        <v>35</v>
      </c>
      <c r="V2" s="113"/>
      <c r="W2" s="147"/>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2:56" ht="34.5" customHeight="1" x14ac:dyDescent="0.3">
      <c r="B3" s="31" t="s">
        <v>25</v>
      </c>
      <c r="C3" s="32"/>
      <c r="G3" s="114" t="s">
        <v>46</v>
      </c>
      <c r="H3" s="114"/>
      <c r="I3" s="114" t="s">
        <v>47</v>
      </c>
      <c r="J3" s="114"/>
      <c r="K3" s="114"/>
      <c r="L3" s="114"/>
      <c r="M3" s="114"/>
      <c r="N3" s="115"/>
      <c r="O3" s="116" t="s">
        <v>13</v>
      </c>
      <c r="P3" s="116" t="s">
        <v>27</v>
      </c>
      <c r="Q3" s="116" t="s">
        <v>44</v>
      </c>
      <c r="R3" s="116" t="s">
        <v>45</v>
      </c>
      <c r="S3" s="117" t="s">
        <v>18</v>
      </c>
      <c r="T3" s="117" t="s">
        <v>19</v>
      </c>
      <c r="U3" s="118" t="s">
        <v>18</v>
      </c>
      <c r="V3" s="118" t="s">
        <v>19</v>
      </c>
      <c r="W3" s="148"/>
      <c r="Y3" s="33" t="s">
        <v>41</v>
      </c>
      <c r="Z3" s="37"/>
      <c r="AA3" s="37"/>
      <c r="AB3" s="37"/>
      <c r="AC3" s="34"/>
      <c r="AE3" s="4"/>
      <c r="AF3" s="4"/>
      <c r="AG3" s="4"/>
      <c r="AH3" s="4"/>
      <c r="AI3" s="4"/>
      <c r="AJ3" s="4"/>
      <c r="AK3" s="4"/>
      <c r="AL3" s="4"/>
      <c r="AM3" s="4"/>
      <c r="AN3" s="4"/>
      <c r="AO3" s="4"/>
      <c r="AP3" s="4"/>
      <c r="AQ3" s="4"/>
      <c r="AR3" s="4"/>
      <c r="AS3" s="4"/>
      <c r="AT3" s="4"/>
      <c r="AU3" s="4"/>
      <c r="AV3" s="4"/>
      <c r="AW3" s="4"/>
      <c r="AX3" s="4"/>
      <c r="AY3" s="4"/>
      <c r="AZ3" s="4"/>
      <c r="BA3" s="4"/>
      <c r="BB3" s="4"/>
      <c r="BC3" s="4"/>
      <c r="BD3" s="4"/>
    </row>
    <row r="4" spans="2:56" ht="15.75" thickBot="1" x14ac:dyDescent="0.3">
      <c r="B4" s="7" t="s">
        <v>17</v>
      </c>
      <c r="C4" s="8">
        <v>0.8</v>
      </c>
      <c r="S4" s="2"/>
      <c r="Y4" s="40" t="s">
        <v>36</v>
      </c>
      <c r="Z4" s="41" t="s">
        <v>37</v>
      </c>
      <c r="AA4" s="41" t="s">
        <v>38</v>
      </c>
      <c r="AB4" s="41" t="s">
        <v>39</v>
      </c>
      <c r="AC4" s="8" t="s">
        <v>40</v>
      </c>
    </row>
    <row r="5" spans="2:56" ht="26.25" customHeight="1" thickBot="1" x14ac:dyDescent="0.3">
      <c r="B5" s="7" t="s">
        <v>16</v>
      </c>
      <c r="C5" s="8">
        <v>0.6</v>
      </c>
      <c r="E5" s="48"/>
      <c r="F5" s="48"/>
      <c r="G5" s="51" t="s">
        <v>42</v>
      </c>
      <c r="H5" s="51"/>
      <c r="I5" s="52"/>
      <c r="J5" s="51"/>
      <c r="K5" s="52"/>
      <c r="L5" s="51"/>
      <c r="M5" s="52"/>
      <c r="N5" s="48"/>
      <c r="O5" s="143">
        <v>1</v>
      </c>
      <c r="P5" s="145" t="s">
        <v>15</v>
      </c>
      <c r="Q5" s="54">
        <f>C14</f>
        <v>5</v>
      </c>
      <c r="R5" s="75">
        <f>C10</f>
        <v>5000</v>
      </c>
      <c r="S5" s="55">
        <f>O5*C14*C4</f>
        <v>4</v>
      </c>
      <c r="T5" s="56">
        <f>O5*C10</f>
        <v>5000</v>
      </c>
      <c r="U5" s="57">
        <f>O5*NPV($C$21,Y5:AC5)</f>
        <v>3.6637657497556266</v>
      </c>
      <c r="V5" s="56">
        <f>O5*NPV($C$21,Y6:AC6)</f>
        <v>4579.7071871945336</v>
      </c>
      <c r="W5" s="149"/>
      <c r="X5" s="39" t="s">
        <v>44</v>
      </c>
      <c r="Y5" s="40">
        <f>$C$4</f>
        <v>0.8</v>
      </c>
      <c r="Z5" s="41">
        <f t="shared" ref="Z5:AC5" si="0">$C$4</f>
        <v>0.8</v>
      </c>
      <c r="AA5" s="41">
        <f t="shared" si="0"/>
        <v>0.8</v>
      </c>
      <c r="AB5" s="41">
        <f t="shared" si="0"/>
        <v>0.8</v>
      </c>
      <c r="AC5" s="8">
        <f t="shared" si="0"/>
        <v>0.8</v>
      </c>
    </row>
    <row r="6" spans="2:56" ht="16.5" thickBot="1" x14ac:dyDescent="0.3">
      <c r="B6" s="7" t="s">
        <v>23</v>
      </c>
      <c r="C6" s="8">
        <v>0.8</v>
      </c>
      <c r="E6" s="48"/>
      <c r="F6" s="48"/>
      <c r="G6" s="58"/>
      <c r="H6" s="59"/>
      <c r="I6" s="60"/>
      <c r="J6" s="59"/>
      <c r="K6" s="60"/>
      <c r="L6" s="59"/>
      <c r="M6" s="60"/>
      <c r="N6" s="48"/>
      <c r="O6" s="144"/>
      <c r="P6" s="145"/>
      <c r="Q6" s="54"/>
      <c r="R6" s="49"/>
      <c r="S6" s="61">
        <f>S5</f>
        <v>4</v>
      </c>
      <c r="T6" s="62">
        <f>T5</f>
        <v>5000</v>
      </c>
      <c r="U6" s="63">
        <f>U5</f>
        <v>3.6637657497556266</v>
      </c>
      <c r="V6" s="62">
        <f>V5</f>
        <v>4579.7071871945336</v>
      </c>
      <c r="W6" s="149"/>
      <c r="X6" s="39" t="s">
        <v>45</v>
      </c>
      <c r="Y6" s="42">
        <v>1000</v>
      </c>
      <c r="Z6" s="44">
        <v>1000</v>
      </c>
      <c r="AA6" s="44">
        <v>1000</v>
      </c>
      <c r="AB6" s="44">
        <v>1000</v>
      </c>
      <c r="AC6" s="27">
        <v>1000</v>
      </c>
    </row>
    <row r="7" spans="2:56" ht="12" customHeight="1" thickBot="1" x14ac:dyDescent="0.3">
      <c r="B7" s="9" t="s">
        <v>0</v>
      </c>
      <c r="C7" s="10">
        <v>0</v>
      </c>
      <c r="E7" s="137" t="s">
        <v>56</v>
      </c>
      <c r="F7" s="138"/>
      <c r="G7" s="58"/>
      <c r="H7" s="59"/>
      <c r="I7" s="64"/>
      <c r="J7" s="59"/>
      <c r="K7" s="60"/>
      <c r="L7" s="59"/>
      <c r="M7" s="60"/>
      <c r="N7" s="48"/>
      <c r="O7" s="49"/>
      <c r="P7" s="48"/>
      <c r="Q7" s="54"/>
      <c r="R7" s="54"/>
      <c r="S7" s="54"/>
      <c r="T7" s="54"/>
      <c r="U7" s="54"/>
      <c r="V7" s="54"/>
      <c r="W7" s="150"/>
      <c r="X7" s="5"/>
    </row>
    <row r="8" spans="2:56" ht="15" hidden="1" customHeight="1" x14ac:dyDescent="0.25">
      <c r="B8" s="25"/>
      <c r="C8" s="26"/>
      <c r="E8" s="137"/>
      <c r="F8" s="138"/>
      <c r="G8" s="58"/>
      <c r="H8" s="59"/>
      <c r="I8" s="60"/>
      <c r="J8" s="59"/>
      <c r="K8" s="60"/>
      <c r="L8" s="59"/>
      <c r="M8" s="60"/>
      <c r="N8" s="48"/>
      <c r="O8" s="49"/>
      <c r="P8" s="48"/>
      <c r="Q8" s="54"/>
      <c r="R8" s="54"/>
      <c r="S8" s="54"/>
      <c r="T8" s="54"/>
      <c r="U8" s="54"/>
      <c r="V8" s="54"/>
      <c r="W8" s="150"/>
      <c r="X8" s="5"/>
    </row>
    <row r="9" spans="2:56" ht="15.75" customHeight="1" x14ac:dyDescent="0.25">
      <c r="B9" s="35" t="s">
        <v>2</v>
      </c>
      <c r="C9" s="36"/>
      <c r="E9" s="137"/>
      <c r="F9" s="138"/>
      <c r="G9" s="58"/>
      <c r="H9" s="59"/>
      <c r="I9" s="60"/>
      <c r="J9" s="59"/>
      <c r="K9" s="60"/>
      <c r="L9" s="59"/>
      <c r="M9" s="60"/>
      <c r="N9" s="48"/>
      <c r="O9" s="49"/>
      <c r="P9" s="48"/>
      <c r="Q9" s="54"/>
      <c r="R9" s="54"/>
      <c r="S9" s="54"/>
      <c r="T9" s="54"/>
      <c r="U9" s="54"/>
      <c r="V9" s="54"/>
      <c r="W9" s="150"/>
      <c r="X9" s="5"/>
    </row>
    <row r="10" spans="2:56" ht="15.75" x14ac:dyDescent="0.25">
      <c r="B10" s="16" t="s">
        <v>59</v>
      </c>
      <c r="C10" s="17">
        <v>5000</v>
      </c>
      <c r="E10" s="139"/>
      <c r="F10" s="140"/>
      <c r="G10" s="58"/>
      <c r="H10" s="59"/>
      <c r="I10" s="66" t="s">
        <v>9</v>
      </c>
      <c r="J10" s="51"/>
      <c r="K10" s="52"/>
      <c r="L10" s="51"/>
      <c r="M10" s="52"/>
      <c r="N10" s="48"/>
      <c r="O10" s="141">
        <f>I11</f>
        <v>5.0000000000000001E-3</v>
      </c>
      <c r="P10" s="142" t="s">
        <v>0</v>
      </c>
      <c r="Q10" s="54"/>
      <c r="R10" s="54"/>
      <c r="S10" s="54"/>
      <c r="T10" s="54"/>
      <c r="U10" s="54"/>
      <c r="V10" s="54"/>
      <c r="W10" s="150"/>
      <c r="X10" s="5"/>
      <c r="Z10" t="s">
        <v>34</v>
      </c>
    </row>
    <row r="11" spans="2:56" ht="15.75" x14ac:dyDescent="0.25">
      <c r="B11" s="7" t="s">
        <v>1</v>
      </c>
      <c r="C11" s="18">
        <v>40000</v>
      </c>
      <c r="E11" s="48"/>
      <c r="F11" s="48"/>
      <c r="G11" s="58"/>
      <c r="H11" s="59"/>
      <c r="I11" s="67">
        <f>C15</f>
        <v>5.0000000000000001E-3</v>
      </c>
      <c r="J11" s="59"/>
      <c r="K11" s="60"/>
      <c r="L11" s="59"/>
      <c r="M11" s="60"/>
      <c r="N11" s="48"/>
      <c r="O11" s="141"/>
      <c r="P11" s="142"/>
      <c r="Q11" s="54">
        <v>0</v>
      </c>
      <c r="R11" s="75">
        <f>C11</f>
        <v>40000</v>
      </c>
      <c r="S11" s="54">
        <v>0</v>
      </c>
      <c r="T11" s="75">
        <f>O10*R11</f>
        <v>200</v>
      </c>
      <c r="U11" s="54">
        <f>S11</f>
        <v>0</v>
      </c>
      <c r="V11" s="75">
        <f>T11</f>
        <v>200</v>
      </c>
      <c r="W11" s="150"/>
      <c r="X11" s="5"/>
    </row>
    <row r="12" spans="2:56" ht="16.5" thickBot="1" x14ac:dyDescent="0.3">
      <c r="B12" s="9" t="s">
        <v>4</v>
      </c>
      <c r="C12" s="27">
        <v>80000</v>
      </c>
      <c r="E12" s="48"/>
      <c r="F12" s="48"/>
      <c r="G12" s="58"/>
      <c r="H12" s="59"/>
      <c r="I12" s="67"/>
      <c r="J12" s="59"/>
      <c r="K12" s="60"/>
      <c r="L12" s="59"/>
      <c r="M12" s="60"/>
      <c r="N12" s="48"/>
      <c r="O12" s="68"/>
      <c r="P12" s="48"/>
      <c r="Q12" s="54"/>
      <c r="R12" s="54"/>
      <c r="S12" s="54"/>
      <c r="T12" s="75"/>
      <c r="U12" s="54"/>
      <c r="V12" s="54"/>
      <c r="W12" s="150"/>
      <c r="X12" s="5"/>
    </row>
    <row r="13" spans="2:56" ht="14.25" customHeight="1" x14ac:dyDescent="0.25">
      <c r="B13" s="33" t="s">
        <v>60</v>
      </c>
      <c r="C13" s="34"/>
      <c r="E13" s="48"/>
      <c r="F13" s="48"/>
      <c r="G13" s="58"/>
      <c r="H13" s="59"/>
      <c r="I13" s="69"/>
      <c r="J13" s="70"/>
      <c r="K13" s="60"/>
      <c r="L13" s="59"/>
      <c r="M13" s="52" t="s">
        <v>0</v>
      </c>
      <c r="N13" s="71"/>
      <c r="O13" s="141">
        <f>I19*K17*M14</f>
        <v>2.4875000000000001E-3</v>
      </c>
      <c r="P13" s="142" t="s">
        <v>0</v>
      </c>
      <c r="Q13" s="54"/>
      <c r="R13" s="54"/>
      <c r="S13" s="54"/>
      <c r="T13" s="54"/>
      <c r="U13" s="54"/>
      <c r="V13" s="54"/>
      <c r="W13" s="150"/>
      <c r="X13" s="5"/>
    </row>
    <row r="14" spans="2:56" ht="14.25" customHeight="1" x14ac:dyDescent="0.25">
      <c r="B14" s="7" t="s">
        <v>43</v>
      </c>
      <c r="C14" s="8">
        <v>5</v>
      </c>
      <c r="E14" s="48"/>
      <c r="F14" s="48"/>
      <c r="G14" s="58"/>
      <c r="H14" s="59"/>
      <c r="I14" s="69"/>
      <c r="J14" s="70"/>
      <c r="K14" s="60"/>
      <c r="L14" s="59"/>
      <c r="M14" s="72">
        <f>C17</f>
        <v>0.25</v>
      </c>
      <c r="N14" s="71"/>
      <c r="O14" s="141"/>
      <c r="P14" s="142"/>
      <c r="Q14" s="54"/>
      <c r="R14" s="54"/>
      <c r="S14" s="54"/>
      <c r="T14" s="54"/>
      <c r="U14" s="54"/>
      <c r="V14" s="54"/>
      <c r="W14" s="150"/>
      <c r="X14" s="5"/>
    </row>
    <row r="15" spans="2:56" ht="15.75" x14ac:dyDescent="0.25">
      <c r="B15" s="7" t="s">
        <v>7</v>
      </c>
      <c r="C15" s="19">
        <v>5.0000000000000001E-3</v>
      </c>
      <c r="E15" s="48"/>
      <c r="F15" s="48"/>
      <c r="G15" s="58"/>
      <c r="H15" s="59"/>
      <c r="I15" s="69"/>
      <c r="J15" s="59"/>
      <c r="K15" s="60"/>
      <c r="L15" s="59"/>
      <c r="M15" s="73"/>
      <c r="N15" s="74"/>
      <c r="O15" s="49"/>
      <c r="P15" s="48"/>
      <c r="Q15" s="54">
        <v>0</v>
      </c>
      <c r="R15" s="75">
        <f>C11+C12</f>
        <v>120000</v>
      </c>
      <c r="S15" s="54">
        <v>0</v>
      </c>
      <c r="T15" s="75">
        <f>(C11+C12)*O13</f>
        <v>298.5</v>
      </c>
      <c r="U15" s="49">
        <f>S15</f>
        <v>0</v>
      </c>
      <c r="V15" s="75">
        <f>T15</f>
        <v>298.5</v>
      </c>
      <c r="W15" s="151"/>
      <c r="X15" s="5"/>
    </row>
    <row r="16" spans="2:56" ht="15.75" x14ac:dyDescent="0.25">
      <c r="B16" s="7" t="s">
        <v>5</v>
      </c>
      <c r="C16" s="20">
        <v>0.01</v>
      </c>
      <c r="E16" s="48"/>
      <c r="F16" s="48"/>
      <c r="G16" s="76" t="s">
        <v>8</v>
      </c>
      <c r="H16" s="51"/>
      <c r="I16" s="69"/>
      <c r="J16" s="59"/>
      <c r="K16" s="77" t="s">
        <v>12</v>
      </c>
      <c r="L16" s="78"/>
      <c r="M16" s="69"/>
      <c r="N16" s="71"/>
      <c r="O16" s="68"/>
      <c r="P16" s="48"/>
      <c r="Q16" s="54"/>
      <c r="R16" s="54"/>
      <c r="S16" s="54"/>
      <c r="T16" s="54"/>
      <c r="U16" s="54"/>
      <c r="V16" s="54"/>
      <c r="W16" s="150"/>
      <c r="X16" s="5"/>
    </row>
    <row r="17" spans="2:35" ht="15.75" x14ac:dyDescent="0.25">
      <c r="B17" s="7" t="s">
        <v>3</v>
      </c>
      <c r="C17" s="20">
        <v>0.25</v>
      </c>
      <c r="E17" s="48"/>
      <c r="F17" s="48"/>
      <c r="G17" s="59"/>
      <c r="H17" s="59"/>
      <c r="I17" s="69"/>
      <c r="J17" s="59"/>
      <c r="K17" s="79">
        <f>C16</f>
        <v>0.01</v>
      </c>
      <c r="L17" s="59"/>
      <c r="M17" s="69"/>
      <c r="N17" s="71"/>
      <c r="O17" s="68"/>
      <c r="P17" s="48"/>
      <c r="Q17" s="54"/>
      <c r="R17" s="54"/>
      <c r="S17" s="54"/>
      <c r="T17" s="54"/>
      <c r="U17" s="80"/>
      <c r="V17" s="80"/>
      <c r="W17" s="152"/>
      <c r="X17" s="5"/>
      <c r="Y17" s="43" t="s">
        <v>41</v>
      </c>
      <c r="Z17" s="43"/>
      <c r="AA17" s="43"/>
      <c r="AB17" s="43"/>
      <c r="AC17" s="43"/>
      <c r="AD17" s="43"/>
      <c r="AE17" s="43"/>
      <c r="AF17" s="43"/>
      <c r="AG17" s="43"/>
      <c r="AH17" s="43"/>
      <c r="AI17" s="43"/>
    </row>
    <row r="18" spans="2:35" ht="30" x14ac:dyDescent="0.25">
      <c r="B18" s="21" t="s">
        <v>6</v>
      </c>
      <c r="C18" s="8">
        <v>7</v>
      </c>
      <c r="E18" s="48"/>
      <c r="F18" s="48"/>
      <c r="G18" s="59"/>
      <c r="H18" s="59"/>
      <c r="I18" s="81" t="s">
        <v>10</v>
      </c>
      <c r="J18" s="51"/>
      <c r="K18" s="69"/>
      <c r="L18" s="59"/>
      <c r="M18" s="82" t="s">
        <v>10</v>
      </c>
      <c r="N18" s="71"/>
      <c r="O18" s="141">
        <f>I19*K17*M19</f>
        <v>7.4625000000000004E-3</v>
      </c>
      <c r="P18" s="53" t="s">
        <v>14</v>
      </c>
      <c r="Q18" s="54"/>
      <c r="R18" s="54"/>
      <c r="S18" s="54"/>
      <c r="T18" s="54"/>
      <c r="U18" s="54"/>
      <c r="V18" s="54"/>
      <c r="W18" s="150"/>
      <c r="X18" s="5"/>
      <c r="Y18" s="14" t="s">
        <v>36</v>
      </c>
      <c r="Z18" s="14" t="s">
        <v>37</v>
      </c>
      <c r="AA18" s="14" t="s">
        <v>38</v>
      </c>
      <c r="AB18" s="14" t="s">
        <v>39</v>
      </c>
      <c r="AC18" s="14" t="s">
        <v>40</v>
      </c>
      <c r="AD18" s="14" t="s">
        <v>49</v>
      </c>
      <c r="AE18" s="14" t="s">
        <v>48</v>
      </c>
      <c r="AF18" s="14" t="s">
        <v>50</v>
      </c>
      <c r="AG18" s="14" t="s">
        <v>51</v>
      </c>
      <c r="AH18" s="14" t="s">
        <v>52</v>
      </c>
      <c r="AI18" s="14" t="s">
        <v>53</v>
      </c>
    </row>
    <row r="19" spans="2:35" ht="28.5" customHeight="1" thickBot="1" x14ac:dyDescent="0.3">
      <c r="B19" s="22" t="s">
        <v>24</v>
      </c>
      <c r="C19" s="10">
        <v>5</v>
      </c>
      <c r="E19" s="48"/>
      <c r="F19" s="48"/>
      <c r="G19" s="59"/>
      <c r="H19" s="59"/>
      <c r="I19" s="83">
        <f>1-I11</f>
        <v>0.995</v>
      </c>
      <c r="J19" s="84"/>
      <c r="K19" s="85"/>
      <c r="L19" s="84"/>
      <c r="M19" s="86">
        <f>1-M14</f>
        <v>0.75</v>
      </c>
      <c r="N19" s="87"/>
      <c r="O19" s="141"/>
      <c r="P19" s="53"/>
      <c r="Q19" s="54">
        <f>(C6+C5)/2 + C4* (C19-1)</f>
        <v>3.9000000000000004</v>
      </c>
      <c r="R19" s="75">
        <f>+C11+C12</f>
        <v>120000</v>
      </c>
      <c r="S19" s="95">
        <f>O18*(C6+C5)/2 +O18 *C4* (C19-1)</f>
        <v>2.9103750000000001E-2</v>
      </c>
      <c r="T19" s="75">
        <f>(C11+C12)*O18</f>
        <v>895.5</v>
      </c>
      <c r="U19" s="90">
        <f>$O$18*NPV($C$21,$Y$19:INDEX(Y19:AE19,$C$19))</f>
        <v>2.661633734444457E-2</v>
      </c>
      <c r="V19" s="75">
        <f>T19</f>
        <v>895.5</v>
      </c>
      <c r="W19" s="151"/>
      <c r="X19" s="39" t="s">
        <v>44</v>
      </c>
      <c r="Y19" s="121">
        <f>(C6+C5)/2</f>
        <v>0.7</v>
      </c>
      <c r="Z19" s="121">
        <f>$C$4</f>
        <v>0.8</v>
      </c>
      <c r="AA19" s="121">
        <f t="shared" ref="AA19:AI19" si="1">$C$4</f>
        <v>0.8</v>
      </c>
      <c r="AB19" s="121">
        <f t="shared" si="1"/>
        <v>0.8</v>
      </c>
      <c r="AC19" s="121">
        <f t="shared" si="1"/>
        <v>0.8</v>
      </c>
      <c r="AD19" s="121">
        <f t="shared" si="1"/>
        <v>0.8</v>
      </c>
      <c r="AE19" s="121">
        <f t="shared" si="1"/>
        <v>0.8</v>
      </c>
      <c r="AF19" s="121">
        <f t="shared" si="1"/>
        <v>0.8</v>
      </c>
      <c r="AG19" s="121">
        <f t="shared" si="1"/>
        <v>0.8</v>
      </c>
      <c r="AH19" s="121">
        <f t="shared" si="1"/>
        <v>0.8</v>
      </c>
      <c r="AI19" s="121">
        <f t="shared" si="1"/>
        <v>0.8</v>
      </c>
    </row>
    <row r="20" spans="2:35" ht="15" customHeight="1" x14ac:dyDescent="0.25">
      <c r="B20" s="31" t="s">
        <v>32</v>
      </c>
      <c r="C20" s="32"/>
      <c r="E20" s="48"/>
      <c r="F20" s="48"/>
      <c r="G20" s="59"/>
      <c r="H20" s="59"/>
      <c r="I20" s="91"/>
      <c r="J20" s="84"/>
      <c r="K20" s="92" t="s">
        <v>11</v>
      </c>
      <c r="L20" s="93"/>
      <c r="M20" s="94"/>
      <c r="N20" s="65"/>
      <c r="O20" s="88"/>
      <c r="P20" s="65"/>
      <c r="Q20" s="54"/>
      <c r="R20" s="54"/>
      <c r="S20" s="54"/>
      <c r="T20" s="54"/>
      <c r="U20" s="49"/>
      <c r="V20" s="49"/>
      <c r="Y20" s="14" t="s">
        <v>36</v>
      </c>
      <c r="Z20" s="14" t="s">
        <v>37</v>
      </c>
      <c r="AA20" s="14" t="s">
        <v>38</v>
      </c>
      <c r="AB20" s="14" t="s">
        <v>39</v>
      </c>
      <c r="AC20" s="14" t="s">
        <v>40</v>
      </c>
      <c r="AD20" s="119" t="s">
        <v>49</v>
      </c>
      <c r="AE20" s="14" t="s">
        <v>48</v>
      </c>
      <c r="AF20" s="14" t="s">
        <v>50</v>
      </c>
      <c r="AG20" s="14" t="s">
        <v>51</v>
      </c>
      <c r="AH20" s="14" t="s">
        <v>52</v>
      </c>
      <c r="AI20" s="14" t="s">
        <v>53</v>
      </c>
    </row>
    <row r="21" spans="2:35" ht="16.5" thickBot="1" x14ac:dyDescent="0.3">
      <c r="B21" s="23" t="s">
        <v>33</v>
      </c>
      <c r="C21" s="24">
        <v>0.03</v>
      </c>
      <c r="E21" s="48"/>
      <c r="F21" s="48"/>
      <c r="G21" s="59"/>
      <c r="H21" s="59"/>
      <c r="I21" s="91"/>
      <c r="J21" s="84"/>
      <c r="K21" s="83">
        <f>1-K17</f>
        <v>0.99</v>
      </c>
      <c r="L21" s="84"/>
      <c r="M21" s="91"/>
      <c r="N21" s="65"/>
      <c r="O21" s="88">
        <f>I19*K21</f>
        <v>0.98504999999999998</v>
      </c>
      <c r="P21" s="89" t="s">
        <v>55</v>
      </c>
      <c r="Q21" s="54">
        <f>C4*C18</f>
        <v>5.6000000000000005</v>
      </c>
      <c r="R21" s="75">
        <f>C11</f>
        <v>40000</v>
      </c>
      <c r="S21" s="95">
        <f>C4*O21*C18</f>
        <v>5.5162800000000001</v>
      </c>
      <c r="T21" s="75">
        <f>C11*O21</f>
        <v>39402</v>
      </c>
      <c r="U21" s="95">
        <f>$O$21*NPV($C$21,$Y$21:INDEX(Y21:AJ21,C18))</f>
        <v>4.9097121800327832</v>
      </c>
      <c r="V21" s="75">
        <f>T21</f>
        <v>39402</v>
      </c>
      <c r="W21" s="151"/>
      <c r="X21" s="39" t="s">
        <v>44</v>
      </c>
      <c r="Y21" s="45">
        <f>$C$4</f>
        <v>0.8</v>
      </c>
      <c r="Z21" s="45">
        <f t="shared" ref="Z21:AI21" si="2">$C$4</f>
        <v>0.8</v>
      </c>
      <c r="AA21" s="45">
        <f t="shared" si="2"/>
        <v>0.8</v>
      </c>
      <c r="AB21" s="45">
        <f t="shared" si="2"/>
        <v>0.8</v>
      </c>
      <c r="AC21" s="45">
        <f t="shared" si="2"/>
        <v>0.8</v>
      </c>
      <c r="AD21" s="120">
        <f t="shared" si="2"/>
        <v>0.8</v>
      </c>
      <c r="AE21" s="45">
        <f t="shared" si="2"/>
        <v>0.8</v>
      </c>
      <c r="AF21" s="45">
        <f t="shared" si="2"/>
        <v>0.8</v>
      </c>
      <c r="AG21" s="45">
        <f t="shared" si="2"/>
        <v>0.8</v>
      </c>
      <c r="AH21" s="45">
        <f t="shared" si="2"/>
        <v>0.8</v>
      </c>
      <c r="AI21" s="45">
        <f t="shared" si="2"/>
        <v>0.8</v>
      </c>
    </row>
    <row r="22" spans="2:35" ht="15.75" customHeight="1" thickBot="1" x14ac:dyDescent="0.3">
      <c r="C22" s="11"/>
      <c r="D22" s="11"/>
      <c r="E22" s="48"/>
      <c r="F22" s="48"/>
      <c r="G22" s="48"/>
      <c r="H22" s="48"/>
      <c r="I22" s="49"/>
      <c r="J22" s="48"/>
      <c r="K22" s="49"/>
      <c r="L22" s="48"/>
      <c r="M22" s="49"/>
      <c r="N22" s="48"/>
      <c r="O22" s="96">
        <f>SUM(O7:O21)</f>
        <v>1</v>
      </c>
      <c r="P22" s="48"/>
      <c r="Q22" s="48"/>
      <c r="R22" s="48"/>
      <c r="S22" s="63">
        <f>SUM(S11:S21)</f>
        <v>5.5453837500000001</v>
      </c>
      <c r="T22" s="62">
        <f>SUM(T11:T21)</f>
        <v>40796</v>
      </c>
      <c r="U22" s="63">
        <f>SUM(U11:U21)</f>
        <v>4.9363285173772278</v>
      </c>
      <c r="V22" s="62">
        <f>SUM(V11:V21)</f>
        <v>40796</v>
      </c>
      <c r="W22" s="153"/>
      <c r="X22" s="39"/>
      <c r="AF22" s="6"/>
      <c r="AG22" s="6"/>
      <c r="AH22" s="6"/>
      <c r="AI22" s="6"/>
    </row>
  </sheetData>
  <mergeCells count="20">
    <mergeCell ref="Y17:AI17"/>
    <mergeCell ref="O18:O19"/>
    <mergeCell ref="P18:P19"/>
    <mergeCell ref="B20:C20"/>
    <mergeCell ref="S2:T2"/>
    <mergeCell ref="U2:V2"/>
    <mergeCell ref="B3:C3"/>
    <mergeCell ref="G3:H3"/>
    <mergeCell ref="I3:M3"/>
    <mergeCell ref="O5:O6"/>
    <mergeCell ref="P5:P6"/>
    <mergeCell ref="E7:F10"/>
    <mergeCell ref="B9:C9"/>
    <mergeCell ref="O10:O11"/>
    <mergeCell ref="P10:P11"/>
    <mergeCell ref="B13:C13"/>
    <mergeCell ref="O13:O14"/>
    <mergeCell ref="P13:P14"/>
    <mergeCell ref="B2:C2"/>
    <mergeCell ref="Y3:AC3"/>
  </mergeCells>
  <phoneticPr fontId="5" type="noConversion"/>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5F694-B8E0-40CF-944A-CC67D994F849}">
  <sheetPr>
    <tabColor rgb="FFFFC000"/>
  </sheetPr>
  <dimension ref="B1:BD34"/>
  <sheetViews>
    <sheetView topLeftCell="A6" zoomScale="120" zoomScaleNormal="120" workbookViewId="0">
      <selection activeCell="K30" sqref="K30"/>
    </sheetView>
    <sheetView workbookViewId="1"/>
    <sheetView workbookViewId="2">
      <selection activeCell="O13" sqref="O13:O14"/>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1.42578125" customWidth="1"/>
    <col min="19" max="21" width="12.42578125" customWidth="1"/>
    <col min="22" max="22" width="12.42578125" style="2" customWidth="1"/>
    <col min="23" max="23" width="5.140625" style="2" customWidth="1"/>
  </cols>
  <sheetData>
    <row r="1" spans="2:56" ht="6" customHeight="1" x14ac:dyDescent="0.25"/>
    <row r="2" spans="2:56" ht="19.5" thickBot="1" x14ac:dyDescent="0.35">
      <c r="B2" s="50" t="s">
        <v>26</v>
      </c>
      <c r="C2" s="50"/>
      <c r="G2" s="109"/>
      <c r="H2" s="109"/>
      <c r="I2" s="110"/>
      <c r="J2" s="109"/>
      <c r="K2" s="110"/>
      <c r="L2" s="109"/>
      <c r="M2" s="110"/>
      <c r="N2" s="109"/>
      <c r="O2" s="111"/>
      <c r="P2" s="111"/>
      <c r="Q2" s="111"/>
      <c r="R2" s="111"/>
      <c r="S2" s="112" t="s">
        <v>57</v>
      </c>
      <c r="T2" s="113"/>
      <c r="U2" s="112" t="s">
        <v>35</v>
      </c>
      <c r="V2" s="113"/>
      <c r="W2" s="12"/>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2:56" ht="34.5" customHeight="1" x14ac:dyDescent="0.3">
      <c r="B3" s="31" t="s">
        <v>25</v>
      </c>
      <c r="C3" s="32"/>
      <c r="G3" s="114" t="s">
        <v>46</v>
      </c>
      <c r="H3" s="114"/>
      <c r="I3" s="114" t="s">
        <v>47</v>
      </c>
      <c r="J3" s="114"/>
      <c r="K3" s="114"/>
      <c r="L3" s="114"/>
      <c r="M3" s="114"/>
      <c r="N3" s="115"/>
      <c r="O3" s="116" t="s">
        <v>13</v>
      </c>
      <c r="P3" s="116" t="s">
        <v>27</v>
      </c>
      <c r="Q3" s="116" t="s">
        <v>44</v>
      </c>
      <c r="R3" s="116" t="s">
        <v>45</v>
      </c>
      <c r="S3" s="117" t="s">
        <v>18</v>
      </c>
      <c r="T3" s="117" t="s">
        <v>19</v>
      </c>
      <c r="U3" s="118" t="s">
        <v>18</v>
      </c>
      <c r="V3" s="118" t="s">
        <v>19</v>
      </c>
      <c r="W3" s="47"/>
      <c r="Y3" s="33" t="s">
        <v>41</v>
      </c>
      <c r="Z3" s="37"/>
      <c r="AA3" s="37"/>
      <c r="AB3" s="37"/>
      <c r="AC3" s="34"/>
      <c r="AE3" s="4"/>
      <c r="AF3" s="4"/>
      <c r="AG3" s="4"/>
      <c r="AH3" s="4"/>
      <c r="AI3" s="4"/>
      <c r="AJ3" s="4"/>
      <c r="AK3" s="4"/>
      <c r="AL3" s="4"/>
      <c r="AM3" s="4"/>
      <c r="AN3" s="4"/>
      <c r="AO3" s="4"/>
      <c r="AP3" s="4"/>
      <c r="AQ3" s="4"/>
      <c r="AR3" s="4"/>
      <c r="AS3" s="4"/>
      <c r="AT3" s="4"/>
      <c r="AU3" s="4"/>
      <c r="AV3" s="4"/>
      <c r="AW3" s="4"/>
      <c r="AX3" s="4"/>
      <c r="AY3" s="4"/>
      <c r="AZ3" s="4"/>
      <c r="BA3" s="4"/>
      <c r="BB3" s="4"/>
      <c r="BC3" s="4"/>
      <c r="BD3" s="4"/>
    </row>
    <row r="4" spans="2:56" ht="15.75" thickBot="1" x14ac:dyDescent="0.3">
      <c r="B4" s="7" t="s">
        <v>17</v>
      </c>
      <c r="C4" s="8">
        <v>0.8</v>
      </c>
      <c r="S4" s="2"/>
      <c r="Y4" s="40" t="s">
        <v>36</v>
      </c>
      <c r="Z4" s="41" t="s">
        <v>37</v>
      </c>
      <c r="AA4" s="41" t="s">
        <v>38</v>
      </c>
      <c r="AB4" s="41" t="s">
        <v>39</v>
      </c>
      <c r="AC4" s="8" t="s">
        <v>40</v>
      </c>
    </row>
    <row r="5" spans="2:56" ht="26.25" customHeight="1" thickBot="1" x14ac:dyDescent="0.3">
      <c r="B5" s="7" t="s">
        <v>16</v>
      </c>
      <c r="C5" s="8">
        <v>0.6</v>
      </c>
      <c r="E5" s="48"/>
      <c r="F5" s="48"/>
      <c r="G5" s="51" t="s">
        <v>42</v>
      </c>
      <c r="H5" s="51"/>
      <c r="I5" s="52"/>
      <c r="J5" s="51"/>
      <c r="K5" s="52"/>
      <c r="L5" s="51"/>
      <c r="M5" s="52"/>
      <c r="N5" s="48"/>
      <c r="O5" s="143">
        <v>1</v>
      </c>
      <c r="P5" s="145" t="s">
        <v>15</v>
      </c>
      <c r="Q5" s="54">
        <f>C14</f>
        <v>5</v>
      </c>
      <c r="R5" s="75">
        <f>C10</f>
        <v>5000</v>
      </c>
      <c r="S5" s="55">
        <f>O5*C14*C4</f>
        <v>4</v>
      </c>
      <c r="T5" s="56">
        <f>O5*C10</f>
        <v>5000</v>
      </c>
      <c r="U5" s="57">
        <f>O5*NPV($C$21,Y5:AC5)</f>
        <v>3.6637657497556266</v>
      </c>
      <c r="V5" s="56">
        <f>O5*NPV($C$21,Y6:AC6)</f>
        <v>4579.7071871945336</v>
      </c>
      <c r="W5" s="38"/>
      <c r="X5" s="39" t="s">
        <v>44</v>
      </c>
      <c r="Y5" s="40">
        <f>$C$4</f>
        <v>0.8</v>
      </c>
      <c r="Z5" s="41">
        <f t="shared" ref="Z5:AC5" si="0">$C$4</f>
        <v>0.8</v>
      </c>
      <c r="AA5" s="41">
        <f t="shared" si="0"/>
        <v>0.8</v>
      </c>
      <c r="AB5" s="41">
        <f t="shared" si="0"/>
        <v>0.8</v>
      </c>
      <c r="AC5" s="8">
        <f t="shared" si="0"/>
        <v>0.8</v>
      </c>
    </row>
    <row r="6" spans="2:56" ht="16.5" thickBot="1" x14ac:dyDescent="0.3">
      <c r="B6" s="7" t="s">
        <v>23</v>
      </c>
      <c r="C6" s="8">
        <v>0.8</v>
      </c>
      <c r="E6" s="48"/>
      <c r="F6" s="48"/>
      <c r="G6" s="58"/>
      <c r="H6" s="59"/>
      <c r="I6" s="60"/>
      <c r="J6" s="59"/>
      <c r="K6" s="60"/>
      <c r="L6" s="59"/>
      <c r="M6" s="60"/>
      <c r="N6" s="48"/>
      <c r="O6" s="144"/>
      <c r="P6" s="145"/>
      <c r="Q6" s="54"/>
      <c r="R6" s="49"/>
      <c r="S6" s="61">
        <f>S5</f>
        <v>4</v>
      </c>
      <c r="T6" s="62">
        <f>T5</f>
        <v>5000</v>
      </c>
      <c r="U6" s="63">
        <f>U5</f>
        <v>3.6637657497556266</v>
      </c>
      <c r="V6" s="62">
        <f>V5</f>
        <v>4579.7071871945336</v>
      </c>
      <c r="W6" s="38"/>
      <c r="X6" s="39" t="s">
        <v>45</v>
      </c>
      <c r="Y6" s="42">
        <v>1000</v>
      </c>
      <c r="Z6" s="44">
        <v>1000</v>
      </c>
      <c r="AA6" s="44">
        <v>1000</v>
      </c>
      <c r="AB6" s="44">
        <v>1000</v>
      </c>
      <c r="AC6" s="27">
        <v>1000</v>
      </c>
    </row>
    <row r="7" spans="2:56" ht="12" customHeight="1" thickBot="1" x14ac:dyDescent="0.3">
      <c r="B7" s="9" t="s">
        <v>0</v>
      </c>
      <c r="C7" s="10">
        <v>0</v>
      </c>
      <c r="E7" s="137" t="s">
        <v>56</v>
      </c>
      <c r="F7" s="138"/>
      <c r="G7" s="58"/>
      <c r="H7" s="59"/>
      <c r="I7" s="64"/>
      <c r="J7" s="59"/>
      <c r="K7" s="60"/>
      <c r="L7" s="59"/>
      <c r="M7" s="60"/>
      <c r="N7" s="48"/>
      <c r="O7" s="49"/>
      <c r="P7" s="48"/>
      <c r="Q7" s="54"/>
      <c r="R7" s="54"/>
      <c r="S7" s="54"/>
      <c r="T7" s="54"/>
      <c r="U7" s="54"/>
      <c r="V7" s="54"/>
      <c r="W7" s="6"/>
      <c r="X7" s="5"/>
    </row>
    <row r="8" spans="2:56" ht="15" hidden="1" customHeight="1" x14ac:dyDescent="0.25">
      <c r="B8" s="25"/>
      <c r="C8" s="26"/>
      <c r="E8" s="137"/>
      <c r="F8" s="138"/>
      <c r="G8" s="58"/>
      <c r="H8" s="59"/>
      <c r="I8" s="60"/>
      <c r="J8" s="59"/>
      <c r="K8" s="60"/>
      <c r="L8" s="59"/>
      <c r="M8" s="60"/>
      <c r="N8" s="48"/>
      <c r="O8" s="49"/>
      <c r="P8" s="48"/>
      <c r="Q8" s="54"/>
      <c r="R8" s="54"/>
      <c r="S8" s="54"/>
      <c r="T8" s="54"/>
      <c r="U8" s="54"/>
      <c r="V8" s="54"/>
      <c r="W8" s="6"/>
      <c r="X8" s="5"/>
    </row>
    <row r="9" spans="2:56" ht="15.75" customHeight="1" x14ac:dyDescent="0.25">
      <c r="B9" s="35" t="s">
        <v>2</v>
      </c>
      <c r="C9" s="36"/>
      <c r="E9" s="137"/>
      <c r="F9" s="138"/>
      <c r="G9" s="58"/>
      <c r="H9" s="59"/>
      <c r="I9" s="60"/>
      <c r="J9" s="59"/>
      <c r="K9" s="60"/>
      <c r="L9" s="59"/>
      <c r="M9" s="60"/>
      <c r="N9" s="48"/>
      <c r="O9" s="49"/>
      <c r="P9" s="48"/>
      <c r="Q9" s="54"/>
      <c r="R9" s="54"/>
      <c r="S9" s="54"/>
      <c r="T9" s="54"/>
      <c r="U9" s="54"/>
      <c r="V9" s="54"/>
      <c r="W9" s="6"/>
      <c r="X9" s="5"/>
    </row>
    <row r="10" spans="2:56" ht="15.75" x14ac:dyDescent="0.25">
      <c r="B10" s="16" t="s">
        <v>59</v>
      </c>
      <c r="C10" s="17">
        <v>5000</v>
      </c>
      <c r="E10" s="139"/>
      <c r="F10" s="140"/>
      <c r="G10" s="58"/>
      <c r="H10" s="59"/>
      <c r="I10" s="66" t="s">
        <v>9</v>
      </c>
      <c r="J10" s="51"/>
      <c r="K10" s="52"/>
      <c r="L10" s="51"/>
      <c r="M10" s="52"/>
      <c r="N10" s="48"/>
      <c r="O10" s="141">
        <f>I11</f>
        <v>5.0000000000000001E-3</v>
      </c>
      <c r="P10" s="142" t="s">
        <v>0</v>
      </c>
      <c r="Q10" s="54"/>
      <c r="R10" s="54"/>
      <c r="S10" s="54"/>
      <c r="T10" s="54"/>
      <c r="U10" s="54"/>
      <c r="V10" s="54"/>
      <c r="W10" s="6"/>
      <c r="X10" s="5"/>
      <c r="Z10" t="s">
        <v>34</v>
      </c>
    </row>
    <row r="11" spans="2:56" ht="15.75" x14ac:dyDescent="0.25">
      <c r="B11" s="7" t="s">
        <v>1</v>
      </c>
      <c r="C11" s="18">
        <v>40000</v>
      </c>
      <c r="E11" s="48"/>
      <c r="F11" s="48"/>
      <c r="G11" s="58"/>
      <c r="H11" s="59"/>
      <c r="I11" s="67">
        <f>C15</f>
        <v>5.0000000000000001E-3</v>
      </c>
      <c r="J11" s="59"/>
      <c r="K11" s="60"/>
      <c r="L11" s="59"/>
      <c r="M11" s="60"/>
      <c r="N11" s="48"/>
      <c r="O11" s="141"/>
      <c r="P11" s="142"/>
      <c r="Q11" s="54">
        <v>0</v>
      </c>
      <c r="R11" s="75">
        <f>C11</f>
        <v>40000</v>
      </c>
      <c r="S11" s="54">
        <v>0</v>
      </c>
      <c r="T11" s="75">
        <f>O10*R11</f>
        <v>200</v>
      </c>
      <c r="U11" s="54">
        <f>S11</f>
        <v>0</v>
      </c>
      <c r="V11" s="75">
        <f>T11</f>
        <v>200</v>
      </c>
      <c r="W11" s="6"/>
      <c r="X11" s="5"/>
    </row>
    <row r="12" spans="2:56" ht="16.5" thickBot="1" x14ac:dyDescent="0.3">
      <c r="B12" s="9" t="s">
        <v>4</v>
      </c>
      <c r="C12" s="27">
        <v>80000</v>
      </c>
      <c r="E12" s="48"/>
      <c r="F12" s="48"/>
      <c r="G12" s="58"/>
      <c r="H12" s="59"/>
      <c r="I12" s="67"/>
      <c r="J12" s="59"/>
      <c r="K12" s="60"/>
      <c r="L12" s="59"/>
      <c r="M12" s="60"/>
      <c r="N12" s="48"/>
      <c r="O12" s="68"/>
      <c r="P12" s="48"/>
      <c r="Q12" s="54"/>
      <c r="R12" s="54"/>
      <c r="S12" s="54"/>
      <c r="T12" s="75"/>
      <c r="U12" s="54"/>
      <c r="V12" s="54"/>
      <c r="W12" s="6"/>
      <c r="X12" s="5"/>
    </row>
    <row r="13" spans="2:56" ht="14.25" customHeight="1" x14ac:dyDescent="0.25">
      <c r="B13" s="33" t="s">
        <v>60</v>
      </c>
      <c r="C13" s="34"/>
      <c r="E13" s="48"/>
      <c r="F13" s="48"/>
      <c r="G13" s="58"/>
      <c r="H13" s="59"/>
      <c r="I13" s="69"/>
      <c r="J13" s="70"/>
      <c r="K13" s="60"/>
      <c r="L13" s="59"/>
      <c r="M13" s="52" t="s">
        <v>0</v>
      </c>
      <c r="N13" s="71"/>
      <c r="O13" s="141">
        <f>I19*K17*M14</f>
        <v>2.4875000000000001E-3</v>
      </c>
      <c r="P13" s="142" t="s">
        <v>0</v>
      </c>
      <c r="Q13" s="54"/>
      <c r="R13" s="54"/>
      <c r="S13" s="54"/>
      <c r="T13" s="54"/>
      <c r="U13" s="54"/>
      <c r="V13" s="54"/>
      <c r="W13" s="6"/>
      <c r="X13" s="5"/>
    </row>
    <row r="14" spans="2:56" ht="14.25" customHeight="1" x14ac:dyDescent="0.25">
      <c r="B14" s="7" t="s">
        <v>43</v>
      </c>
      <c r="C14" s="8">
        <v>5</v>
      </c>
      <c r="E14" s="48"/>
      <c r="F14" s="48"/>
      <c r="G14" s="58"/>
      <c r="H14" s="59"/>
      <c r="I14" s="69"/>
      <c r="J14" s="70"/>
      <c r="K14" s="60"/>
      <c r="L14" s="59"/>
      <c r="M14" s="72">
        <f>C17</f>
        <v>0.25</v>
      </c>
      <c r="N14" s="71"/>
      <c r="O14" s="141"/>
      <c r="P14" s="142"/>
      <c r="Q14" s="54"/>
      <c r="R14" s="54"/>
      <c r="S14" s="54"/>
      <c r="T14" s="54"/>
      <c r="U14" s="54"/>
      <c r="V14" s="54"/>
      <c r="W14" s="6"/>
      <c r="X14" s="5"/>
    </row>
    <row r="15" spans="2:56" ht="15.75" x14ac:dyDescent="0.25">
      <c r="B15" s="7" t="s">
        <v>7</v>
      </c>
      <c r="C15" s="19">
        <v>5.0000000000000001E-3</v>
      </c>
      <c r="E15" s="48"/>
      <c r="F15" s="48"/>
      <c r="G15" s="58"/>
      <c r="H15" s="59"/>
      <c r="I15" s="69"/>
      <c r="J15" s="59"/>
      <c r="K15" s="60"/>
      <c r="L15" s="59"/>
      <c r="M15" s="73"/>
      <c r="N15" s="74"/>
      <c r="O15" s="49"/>
      <c r="P15" s="48"/>
      <c r="Q15" s="54">
        <v>0</v>
      </c>
      <c r="R15" s="75">
        <f>C11+C12</f>
        <v>120000</v>
      </c>
      <c r="S15" s="54">
        <v>0</v>
      </c>
      <c r="T15" s="75">
        <f>(C11+C12)*O13</f>
        <v>298.5</v>
      </c>
      <c r="U15" s="49">
        <f>S15</f>
        <v>0</v>
      </c>
      <c r="V15" s="75">
        <f>T15</f>
        <v>298.5</v>
      </c>
      <c r="W15" s="13"/>
      <c r="X15" s="5"/>
    </row>
    <row r="16" spans="2:56" ht="15.75" x14ac:dyDescent="0.25">
      <c r="B16" s="7" t="s">
        <v>5</v>
      </c>
      <c r="C16" s="20">
        <v>0.01</v>
      </c>
      <c r="E16" s="48"/>
      <c r="F16" s="48"/>
      <c r="G16" s="76" t="s">
        <v>8</v>
      </c>
      <c r="H16" s="51"/>
      <c r="I16" s="69"/>
      <c r="J16" s="59"/>
      <c r="K16" s="77" t="s">
        <v>12</v>
      </c>
      <c r="L16" s="78"/>
      <c r="M16" s="69"/>
      <c r="N16" s="71"/>
      <c r="O16" s="68"/>
      <c r="P16" s="48"/>
      <c r="Q16" s="54"/>
      <c r="R16" s="54"/>
      <c r="S16" s="54"/>
      <c r="T16" s="54"/>
      <c r="U16" s="54"/>
      <c r="V16" s="54"/>
      <c r="W16" s="6"/>
      <c r="X16" s="5"/>
    </row>
    <row r="17" spans="2:35" ht="15.75" x14ac:dyDescent="0.25">
      <c r="B17" s="7" t="s">
        <v>3</v>
      </c>
      <c r="C17" s="20">
        <v>0.25</v>
      </c>
      <c r="E17" s="48"/>
      <c r="F17" s="48"/>
      <c r="G17" s="59"/>
      <c r="H17" s="59"/>
      <c r="I17" s="69"/>
      <c r="J17" s="59"/>
      <c r="K17" s="79">
        <f>C16</f>
        <v>0.01</v>
      </c>
      <c r="L17" s="59"/>
      <c r="M17" s="69"/>
      <c r="N17" s="71"/>
      <c r="O17" s="68"/>
      <c r="P17" s="48"/>
      <c r="Q17" s="54"/>
      <c r="R17" s="54"/>
      <c r="S17" s="54"/>
      <c r="T17" s="54"/>
      <c r="U17" s="80"/>
      <c r="V17" s="80"/>
      <c r="W17" s="28"/>
      <c r="X17" s="5"/>
      <c r="Y17" s="43" t="s">
        <v>41</v>
      </c>
      <c r="Z17" s="43"/>
      <c r="AA17" s="43"/>
      <c r="AB17" s="43"/>
      <c r="AC17" s="43"/>
      <c r="AD17" s="43"/>
      <c r="AE17" s="43"/>
      <c r="AF17" s="43"/>
      <c r="AG17" s="43"/>
      <c r="AH17" s="43"/>
      <c r="AI17" s="43"/>
    </row>
    <row r="18" spans="2:35" ht="30" x14ac:dyDescent="0.25">
      <c r="B18" s="21" t="s">
        <v>6</v>
      </c>
      <c r="C18" s="8">
        <v>7</v>
      </c>
      <c r="E18" s="48"/>
      <c r="F18" s="48"/>
      <c r="G18" s="59"/>
      <c r="H18" s="59"/>
      <c r="I18" s="81" t="s">
        <v>10</v>
      </c>
      <c r="J18" s="51"/>
      <c r="K18" s="69"/>
      <c r="L18" s="59"/>
      <c r="M18" s="82" t="s">
        <v>10</v>
      </c>
      <c r="N18" s="71"/>
      <c r="O18" s="141">
        <f>I19*K17*M19</f>
        <v>7.4625000000000004E-3</v>
      </c>
      <c r="P18" s="53" t="s">
        <v>14</v>
      </c>
      <c r="Q18" s="54"/>
      <c r="R18" s="54"/>
      <c r="S18" s="54"/>
      <c r="T18" s="54"/>
      <c r="U18" s="54"/>
      <c r="V18" s="54"/>
      <c r="W18" s="6"/>
      <c r="X18" s="5"/>
      <c r="Y18" s="14" t="s">
        <v>36</v>
      </c>
      <c r="Z18" s="14" t="s">
        <v>37</v>
      </c>
      <c r="AA18" s="14" t="s">
        <v>38</v>
      </c>
      <c r="AB18" s="14" t="s">
        <v>39</v>
      </c>
      <c r="AC18" s="14" t="s">
        <v>40</v>
      </c>
      <c r="AD18" s="14" t="s">
        <v>49</v>
      </c>
      <c r="AE18" s="14" t="s">
        <v>48</v>
      </c>
      <c r="AF18" s="14" t="s">
        <v>50</v>
      </c>
      <c r="AG18" s="14" t="s">
        <v>51</v>
      </c>
      <c r="AH18" s="14" t="s">
        <v>52</v>
      </c>
      <c r="AI18" s="14" t="s">
        <v>53</v>
      </c>
    </row>
    <row r="19" spans="2:35" ht="28.5" customHeight="1" thickBot="1" x14ac:dyDescent="0.3">
      <c r="B19" s="22" t="s">
        <v>24</v>
      </c>
      <c r="C19" s="10">
        <v>5</v>
      </c>
      <c r="E19" s="48"/>
      <c r="F19" s="48"/>
      <c r="G19" s="59"/>
      <c r="H19" s="59"/>
      <c r="I19" s="83">
        <f>1-I11</f>
        <v>0.995</v>
      </c>
      <c r="J19" s="84"/>
      <c r="K19" s="85"/>
      <c r="L19" s="84"/>
      <c r="M19" s="86">
        <f>1-M14</f>
        <v>0.75</v>
      </c>
      <c r="N19" s="87"/>
      <c r="O19" s="141"/>
      <c r="P19" s="53"/>
      <c r="Q19" s="54">
        <f>(C6+C5)/2 + C4* (C19-1)</f>
        <v>3.9000000000000004</v>
      </c>
      <c r="R19" s="75">
        <f>+C11+C12</f>
        <v>120000</v>
      </c>
      <c r="S19" s="95">
        <f>O18*(C6+C5)/2 +O18 *C4* (C19-1)</f>
        <v>2.9103750000000001E-2</v>
      </c>
      <c r="T19" s="75">
        <f>(C11+C12)*O18</f>
        <v>895.5</v>
      </c>
      <c r="U19" s="90">
        <f>$O$18*NPV($C$21,$Y$19:INDEX(Y19:AE19,$C$19))</f>
        <v>2.661633734444457E-2</v>
      </c>
      <c r="V19" s="75">
        <f>T19</f>
        <v>895.5</v>
      </c>
      <c r="W19" s="13"/>
      <c r="X19" s="39" t="s">
        <v>44</v>
      </c>
      <c r="Y19" s="121">
        <f>(C6+C5)/2</f>
        <v>0.7</v>
      </c>
      <c r="Z19" s="121">
        <f>$C$4</f>
        <v>0.8</v>
      </c>
      <c r="AA19" s="121">
        <f t="shared" ref="AA19:AI19" si="1">$C$4</f>
        <v>0.8</v>
      </c>
      <c r="AB19" s="121">
        <f t="shared" si="1"/>
        <v>0.8</v>
      </c>
      <c r="AC19" s="121">
        <f t="shared" si="1"/>
        <v>0.8</v>
      </c>
      <c r="AD19" s="121">
        <f t="shared" si="1"/>
        <v>0.8</v>
      </c>
      <c r="AE19" s="121">
        <f t="shared" si="1"/>
        <v>0.8</v>
      </c>
      <c r="AF19" s="121">
        <f t="shared" si="1"/>
        <v>0.8</v>
      </c>
      <c r="AG19" s="121">
        <f t="shared" si="1"/>
        <v>0.8</v>
      </c>
      <c r="AH19" s="121">
        <f t="shared" si="1"/>
        <v>0.8</v>
      </c>
      <c r="AI19" s="121">
        <f t="shared" si="1"/>
        <v>0.8</v>
      </c>
    </row>
    <row r="20" spans="2:35" ht="15" customHeight="1" x14ac:dyDescent="0.25">
      <c r="B20" s="31" t="s">
        <v>32</v>
      </c>
      <c r="C20" s="32"/>
      <c r="E20" s="48"/>
      <c r="F20" s="48"/>
      <c r="G20" s="59"/>
      <c r="H20" s="59"/>
      <c r="I20" s="91"/>
      <c r="J20" s="84"/>
      <c r="K20" s="92" t="s">
        <v>11</v>
      </c>
      <c r="L20" s="93"/>
      <c r="M20" s="94"/>
      <c r="N20" s="65"/>
      <c r="O20" s="88"/>
      <c r="P20" s="65"/>
      <c r="Q20" s="54"/>
      <c r="R20" s="54"/>
      <c r="S20" s="54"/>
      <c r="T20" s="54"/>
      <c r="U20" s="49"/>
      <c r="V20" s="49"/>
      <c r="Y20" s="14" t="s">
        <v>36</v>
      </c>
      <c r="Z20" s="14" t="s">
        <v>37</v>
      </c>
      <c r="AA20" s="14" t="s">
        <v>38</v>
      </c>
      <c r="AB20" s="14" t="s">
        <v>39</v>
      </c>
      <c r="AC20" s="14" t="s">
        <v>40</v>
      </c>
      <c r="AD20" s="119" t="s">
        <v>49</v>
      </c>
      <c r="AE20" s="14" t="s">
        <v>48</v>
      </c>
      <c r="AF20" s="14" t="s">
        <v>50</v>
      </c>
      <c r="AG20" s="14" t="s">
        <v>51</v>
      </c>
      <c r="AH20" s="14" t="s">
        <v>52</v>
      </c>
      <c r="AI20" s="14" t="s">
        <v>53</v>
      </c>
    </row>
    <row r="21" spans="2:35" ht="16.5" thickBot="1" x14ac:dyDescent="0.3">
      <c r="B21" s="23" t="s">
        <v>33</v>
      </c>
      <c r="C21" s="24">
        <v>0.03</v>
      </c>
      <c r="E21" s="48"/>
      <c r="F21" s="48"/>
      <c r="G21" s="59"/>
      <c r="H21" s="59"/>
      <c r="I21" s="91"/>
      <c r="J21" s="84"/>
      <c r="K21" s="83">
        <f>1-K17</f>
        <v>0.99</v>
      </c>
      <c r="L21" s="84"/>
      <c r="M21" s="91"/>
      <c r="N21" s="65"/>
      <c r="O21" s="88">
        <f>I19*K21</f>
        <v>0.98504999999999998</v>
      </c>
      <c r="P21" s="89" t="s">
        <v>55</v>
      </c>
      <c r="Q21" s="54">
        <f>C4*C18</f>
        <v>5.6000000000000005</v>
      </c>
      <c r="R21" s="75">
        <f>C11</f>
        <v>40000</v>
      </c>
      <c r="S21" s="95">
        <f>C4*O21*C18</f>
        <v>5.5162800000000001</v>
      </c>
      <c r="T21" s="75">
        <f>C11*O21</f>
        <v>39402</v>
      </c>
      <c r="U21" s="95">
        <f>$O$21*NPV($C$21,$Y$21:INDEX(Y21:AJ21,C18))</f>
        <v>4.9097121800327832</v>
      </c>
      <c r="V21" s="75">
        <f>T21</f>
        <v>39402</v>
      </c>
      <c r="W21" s="13"/>
      <c r="X21" s="39" t="s">
        <v>44</v>
      </c>
      <c r="Y21" s="45">
        <f>$C$4</f>
        <v>0.8</v>
      </c>
      <c r="Z21" s="45">
        <f t="shared" ref="Z21:AI21" si="2">$C$4</f>
        <v>0.8</v>
      </c>
      <c r="AA21" s="45">
        <f t="shared" si="2"/>
        <v>0.8</v>
      </c>
      <c r="AB21" s="45">
        <f t="shared" si="2"/>
        <v>0.8</v>
      </c>
      <c r="AC21" s="45">
        <f t="shared" si="2"/>
        <v>0.8</v>
      </c>
      <c r="AD21" s="120">
        <f t="shared" si="2"/>
        <v>0.8</v>
      </c>
      <c r="AE21" s="45">
        <f t="shared" si="2"/>
        <v>0.8</v>
      </c>
      <c r="AF21" s="45">
        <f t="shared" si="2"/>
        <v>0.8</v>
      </c>
      <c r="AG21" s="45">
        <f t="shared" si="2"/>
        <v>0.8</v>
      </c>
      <c r="AH21" s="45">
        <f t="shared" si="2"/>
        <v>0.8</v>
      </c>
      <c r="AI21" s="45">
        <f t="shared" si="2"/>
        <v>0.8</v>
      </c>
    </row>
    <row r="22" spans="2:35" ht="15.75" customHeight="1" thickBot="1" x14ac:dyDescent="0.3">
      <c r="C22" s="11"/>
      <c r="D22" s="11"/>
      <c r="E22" s="48"/>
      <c r="F22" s="48"/>
      <c r="G22" s="48"/>
      <c r="H22" s="48"/>
      <c r="I22" s="49"/>
      <c r="J22" s="48"/>
      <c r="K22" s="49"/>
      <c r="L22" s="48"/>
      <c r="M22" s="49"/>
      <c r="N22" s="48"/>
      <c r="O22" s="96">
        <f>SUM(O7:O21)</f>
        <v>1</v>
      </c>
      <c r="P22" s="48"/>
      <c r="Q22" s="48"/>
      <c r="R22" s="48"/>
      <c r="S22" s="63">
        <f>SUM(S11:S21)</f>
        <v>5.5453837500000001</v>
      </c>
      <c r="T22" s="62">
        <f>SUM(T11:T21)</f>
        <v>40796</v>
      </c>
      <c r="U22" s="63">
        <f>SUM(U11:U21)</f>
        <v>4.9363285173772278</v>
      </c>
      <c r="V22" s="62">
        <f>SUM(V11:V21)</f>
        <v>40796</v>
      </c>
      <c r="W22" s="46"/>
      <c r="X22" s="39"/>
      <c r="AF22" s="6"/>
      <c r="AG22" s="6"/>
      <c r="AH22" s="6"/>
      <c r="AI22" s="6"/>
    </row>
    <row r="23" spans="2:35" ht="29.25" customHeight="1" x14ac:dyDescent="0.25">
      <c r="D23" s="11"/>
      <c r="Y23" s="6"/>
      <c r="Z23" s="6"/>
      <c r="AA23" s="6"/>
      <c r="AB23" s="6"/>
      <c r="AC23" s="6"/>
      <c r="AD23" s="6"/>
      <c r="AE23" s="6"/>
      <c r="AF23" s="6"/>
      <c r="AG23" s="6"/>
      <c r="AH23" s="6"/>
      <c r="AI23" s="6"/>
    </row>
    <row r="24" spans="2:35" ht="19.5" customHeight="1" thickBot="1" x14ac:dyDescent="0.4">
      <c r="C24"/>
      <c r="P24" s="154" t="s">
        <v>58</v>
      </c>
      <c r="Q24" s="154"/>
      <c r="R24" s="154"/>
      <c r="S24" s="154"/>
      <c r="T24" s="154"/>
    </row>
    <row r="25" spans="2:35" ht="16.5" thickBot="1" x14ac:dyDescent="0.3">
      <c r="C25"/>
      <c r="P25" s="48"/>
      <c r="Q25" s="97" t="s">
        <v>54</v>
      </c>
      <c r="R25" s="98"/>
      <c r="S25" s="97" t="s">
        <v>35</v>
      </c>
      <c r="T25" s="98"/>
    </row>
    <row r="26" spans="2:35" ht="15.75" customHeight="1" thickBot="1" x14ac:dyDescent="0.3">
      <c r="C26"/>
      <c r="P26" s="48"/>
      <c r="Q26" s="99" t="s">
        <v>42</v>
      </c>
      <c r="R26" s="100" t="s">
        <v>30</v>
      </c>
      <c r="S26" s="99" t="s">
        <v>42</v>
      </c>
      <c r="T26" s="100" t="s">
        <v>30</v>
      </c>
    </row>
    <row r="27" spans="2:35" ht="15.75" x14ac:dyDescent="0.25">
      <c r="C27"/>
      <c r="P27" s="101" t="s">
        <v>28</v>
      </c>
      <c r="Q27" s="102">
        <f>S6</f>
        <v>4</v>
      </c>
      <c r="R27" s="103">
        <f>S22</f>
        <v>5.5453837500000001</v>
      </c>
      <c r="S27" s="102">
        <f>U6</f>
        <v>3.6637657497556266</v>
      </c>
      <c r="T27" s="103">
        <f>U22</f>
        <v>4.9363285173772278</v>
      </c>
    </row>
    <row r="28" spans="2:35" ht="15.75" x14ac:dyDescent="0.25">
      <c r="C28"/>
      <c r="P28" s="104" t="s">
        <v>29</v>
      </c>
      <c r="Q28" s="105">
        <f>T6</f>
        <v>5000</v>
      </c>
      <c r="R28" s="106">
        <f>SUM(T11:T21)</f>
        <v>40796</v>
      </c>
      <c r="S28" s="105">
        <f>V6</f>
        <v>4579.7071871945336</v>
      </c>
      <c r="T28" s="106">
        <f>V22</f>
        <v>40796</v>
      </c>
    </row>
    <row r="29" spans="2:35" ht="15.75" x14ac:dyDescent="0.25">
      <c r="C29"/>
      <c r="P29" s="104" t="s">
        <v>20</v>
      </c>
      <c r="Q29" s="129">
        <f>R27-Q27</f>
        <v>1.5453837500000001</v>
      </c>
      <c r="R29" s="130"/>
      <c r="S29" s="129">
        <f>T27-S27</f>
        <v>1.2725627676216011</v>
      </c>
      <c r="T29" s="130"/>
    </row>
    <row r="30" spans="2:35" ht="16.5" thickBot="1" x14ac:dyDescent="0.3">
      <c r="C30"/>
      <c r="P30" s="107" t="s">
        <v>21</v>
      </c>
      <c r="Q30" s="131">
        <f>R28-Q28</f>
        <v>35796</v>
      </c>
      <c r="R30" s="132"/>
      <c r="S30" s="131">
        <f>T28-S28</f>
        <v>36216.292812805463</v>
      </c>
      <c r="T30" s="132"/>
    </row>
    <row r="31" spans="2:35" ht="16.5" thickBot="1" x14ac:dyDescent="0.3">
      <c r="C31"/>
      <c r="P31" s="108" t="s">
        <v>22</v>
      </c>
      <c r="Q31" s="133">
        <f>Q30/Q29</f>
        <v>23163.178725025416</v>
      </c>
      <c r="R31" s="134"/>
      <c r="S31" s="135">
        <f>S30/S29</f>
        <v>28459.33712212335</v>
      </c>
      <c r="T31" s="136"/>
    </row>
    <row r="32" spans="2:35" x14ac:dyDescent="0.25">
      <c r="C32"/>
    </row>
    <row r="33" spans="3:3" x14ac:dyDescent="0.25">
      <c r="C33"/>
    </row>
    <row r="34" spans="3:3" x14ac:dyDescent="0.25">
      <c r="C34"/>
    </row>
  </sheetData>
  <mergeCells count="23">
    <mergeCell ref="B20:C20"/>
    <mergeCell ref="P24:T24"/>
    <mergeCell ref="Q25:R25"/>
    <mergeCell ref="S25:T25"/>
    <mergeCell ref="O13:O14"/>
    <mergeCell ref="P13:P14"/>
    <mergeCell ref="Y17:AI17"/>
    <mergeCell ref="O18:O19"/>
    <mergeCell ref="P18:P19"/>
    <mergeCell ref="Y3:AC3"/>
    <mergeCell ref="O5:O6"/>
    <mergeCell ref="P5:P6"/>
    <mergeCell ref="E7:F10"/>
    <mergeCell ref="B9:C9"/>
    <mergeCell ref="O10:O11"/>
    <mergeCell ref="P10:P11"/>
    <mergeCell ref="S2:T2"/>
    <mergeCell ref="U2:V2"/>
    <mergeCell ref="B3:C3"/>
    <mergeCell ref="G3:H3"/>
    <mergeCell ref="I3:M3"/>
    <mergeCell ref="B2:C2"/>
    <mergeCell ref="B13:C13"/>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97E01-AF6D-4FCF-ABC0-FAC8386FBD46}">
  <sheetPr>
    <tabColor theme="9"/>
  </sheetPr>
  <dimension ref="B1:BD32"/>
  <sheetViews>
    <sheetView showGridLines="0" tabSelected="1" zoomScale="120" zoomScaleNormal="120" workbookViewId="0">
      <selection activeCell="F20" sqref="F20"/>
    </sheetView>
    <sheetView workbookViewId="1"/>
    <sheetView workbookViewId="2">
      <selection activeCell="S19" sqref="S19"/>
    </sheetView>
  </sheetViews>
  <sheetFormatPr defaultRowHeight="15" x14ac:dyDescent="0.25"/>
  <cols>
    <col min="1" max="1" width="1.5703125" customWidth="1"/>
    <col min="2" max="2" width="51.570312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1.42578125" customWidth="1"/>
    <col min="19" max="21" width="12.42578125" customWidth="1"/>
    <col min="22" max="22" width="12.42578125" style="2" customWidth="1"/>
    <col min="23" max="23" width="3.85546875" style="146" customWidth="1"/>
  </cols>
  <sheetData>
    <row r="1" spans="2:56" ht="6" customHeight="1" x14ac:dyDescent="0.25"/>
    <row r="2" spans="2:56" ht="19.5" thickBot="1" x14ac:dyDescent="0.35">
      <c r="B2" s="50" t="s">
        <v>26</v>
      </c>
      <c r="C2" s="50"/>
      <c r="G2" s="109"/>
      <c r="H2" s="109"/>
      <c r="I2" s="110"/>
      <c r="J2" s="109"/>
      <c r="K2" s="110"/>
      <c r="L2" s="109"/>
      <c r="M2" s="110"/>
      <c r="N2" s="109"/>
      <c r="O2" s="111"/>
      <c r="P2" s="111"/>
      <c r="Q2" s="111"/>
      <c r="R2" s="111"/>
      <c r="S2" s="112" t="s">
        <v>57</v>
      </c>
      <c r="T2" s="113"/>
      <c r="U2" s="112" t="s">
        <v>35</v>
      </c>
      <c r="V2" s="113"/>
      <c r="W2" s="147"/>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2:56" ht="34.5" customHeight="1" x14ac:dyDescent="0.3">
      <c r="B3" s="31" t="s">
        <v>25</v>
      </c>
      <c r="C3" s="32"/>
      <c r="G3" s="114" t="s">
        <v>46</v>
      </c>
      <c r="H3" s="114"/>
      <c r="I3" s="114" t="s">
        <v>47</v>
      </c>
      <c r="J3" s="114"/>
      <c r="K3" s="114"/>
      <c r="L3" s="114"/>
      <c r="M3" s="114"/>
      <c r="N3" s="115"/>
      <c r="O3" s="116" t="s">
        <v>13</v>
      </c>
      <c r="P3" s="116" t="s">
        <v>27</v>
      </c>
      <c r="Q3" s="116" t="s">
        <v>44</v>
      </c>
      <c r="R3" s="116" t="s">
        <v>45</v>
      </c>
      <c r="S3" s="117" t="s">
        <v>18</v>
      </c>
      <c r="T3" s="117" t="s">
        <v>19</v>
      </c>
      <c r="U3" s="118" t="s">
        <v>18</v>
      </c>
      <c r="V3" s="118" t="s">
        <v>19</v>
      </c>
      <c r="W3" s="148"/>
      <c r="Y3" s="33" t="s">
        <v>41</v>
      </c>
      <c r="Z3" s="37"/>
      <c r="AA3" s="37"/>
      <c r="AB3" s="37"/>
      <c r="AC3" s="34"/>
      <c r="AE3" s="4"/>
      <c r="AF3" s="4"/>
      <c r="AG3" s="4"/>
      <c r="AH3" s="4"/>
      <c r="AI3" s="4"/>
      <c r="AJ3" s="4"/>
      <c r="AK3" s="4"/>
      <c r="AL3" s="4"/>
      <c r="AM3" s="4"/>
      <c r="AN3" s="4"/>
      <c r="AO3" s="4"/>
      <c r="AP3" s="4"/>
      <c r="AQ3" s="4"/>
      <c r="AR3" s="4"/>
      <c r="AS3" s="4"/>
      <c r="AT3" s="4"/>
      <c r="AU3" s="4"/>
      <c r="AV3" s="4"/>
      <c r="AW3" s="4"/>
      <c r="AX3" s="4"/>
      <c r="AY3" s="4"/>
      <c r="AZ3" s="4"/>
      <c r="BA3" s="4"/>
      <c r="BB3" s="4"/>
      <c r="BC3" s="4"/>
      <c r="BD3" s="4"/>
    </row>
    <row r="4" spans="2:56" ht="15.75" thickBot="1" x14ac:dyDescent="0.3">
      <c r="B4" s="7" t="s">
        <v>17</v>
      </c>
      <c r="C4" s="8">
        <v>0.8</v>
      </c>
      <c r="S4" s="2"/>
      <c r="Y4" s="40" t="s">
        <v>36</v>
      </c>
      <c r="Z4" s="41" t="s">
        <v>37</v>
      </c>
      <c r="AA4" s="41" t="s">
        <v>38</v>
      </c>
      <c r="AB4" s="41" t="s">
        <v>39</v>
      </c>
      <c r="AC4" s="8" t="s">
        <v>40</v>
      </c>
    </row>
    <row r="5" spans="2:56" ht="26.25" customHeight="1" thickBot="1" x14ac:dyDescent="0.3">
      <c r="B5" s="7" t="s">
        <v>16</v>
      </c>
      <c r="C5" s="8">
        <v>0.6</v>
      </c>
      <c r="E5" s="48"/>
      <c r="F5" s="48"/>
      <c r="G5" s="51" t="s">
        <v>42</v>
      </c>
      <c r="H5" s="51"/>
      <c r="I5" s="52"/>
      <c r="J5" s="51"/>
      <c r="K5" s="52"/>
      <c r="L5" s="51"/>
      <c r="M5" s="52"/>
      <c r="N5" s="48"/>
      <c r="O5" s="143">
        <v>1</v>
      </c>
      <c r="P5" s="145" t="s">
        <v>15</v>
      </c>
      <c r="Q5" s="54">
        <f>C14</f>
        <v>5</v>
      </c>
      <c r="R5" s="75">
        <f>C10</f>
        <v>5000</v>
      </c>
      <c r="S5" s="55">
        <f>O5*C14*C4</f>
        <v>4</v>
      </c>
      <c r="T5" s="56">
        <f>O5*C10</f>
        <v>5000</v>
      </c>
      <c r="U5" s="57">
        <f>O5*NPV($C$21,Y5:AC5)</f>
        <v>3.6637657497556266</v>
      </c>
      <c r="V5" s="56">
        <f>O5*NPV($C$21,Y6:AC6)</f>
        <v>4579.7071871945336</v>
      </c>
      <c r="W5" s="149"/>
      <c r="X5" s="39" t="s">
        <v>44</v>
      </c>
      <c r="Y5" s="40">
        <f>$C$4</f>
        <v>0.8</v>
      </c>
      <c r="Z5" s="41">
        <f t="shared" ref="Z5:AC5" si="0">$C$4</f>
        <v>0.8</v>
      </c>
      <c r="AA5" s="41">
        <f t="shared" si="0"/>
        <v>0.8</v>
      </c>
      <c r="AB5" s="41">
        <f t="shared" si="0"/>
        <v>0.8</v>
      </c>
      <c r="AC5" s="8">
        <f t="shared" si="0"/>
        <v>0.8</v>
      </c>
    </row>
    <row r="6" spans="2:56" ht="16.5" thickBot="1" x14ac:dyDescent="0.3">
      <c r="B6" s="7" t="s">
        <v>23</v>
      </c>
      <c r="C6" s="8">
        <v>0.8</v>
      </c>
      <c r="E6" s="48"/>
      <c r="F6" s="48"/>
      <c r="G6" s="58"/>
      <c r="H6" s="59"/>
      <c r="I6" s="60"/>
      <c r="J6" s="59"/>
      <c r="K6" s="60"/>
      <c r="L6" s="59"/>
      <c r="M6" s="60"/>
      <c r="N6" s="48"/>
      <c r="O6" s="144"/>
      <c r="P6" s="145"/>
      <c r="Q6" s="54"/>
      <c r="R6" s="49"/>
      <c r="S6" s="61">
        <f>S5</f>
        <v>4</v>
      </c>
      <c r="T6" s="62">
        <f>T5</f>
        <v>5000</v>
      </c>
      <c r="U6" s="63">
        <f>U5</f>
        <v>3.6637657497556266</v>
      </c>
      <c r="V6" s="62">
        <f>V5</f>
        <v>4579.7071871945336</v>
      </c>
      <c r="W6" s="149"/>
      <c r="X6" s="39" t="s">
        <v>45</v>
      </c>
      <c r="Y6" s="42">
        <v>1000</v>
      </c>
      <c r="Z6" s="44">
        <v>1000</v>
      </c>
      <c r="AA6" s="44">
        <v>1000</v>
      </c>
      <c r="AB6" s="44">
        <v>1000</v>
      </c>
      <c r="AC6" s="27">
        <v>1000</v>
      </c>
    </row>
    <row r="7" spans="2:56" ht="15.75" customHeight="1" thickBot="1" x14ac:dyDescent="0.3">
      <c r="B7" s="9" t="s">
        <v>0</v>
      </c>
      <c r="C7" s="10">
        <v>0</v>
      </c>
      <c r="E7" s="137" t="s">
        <v>56</v>
      </c>
      <c r="F7" s="138"/>
      <c r="G7" s="58"/>
      <c r="H7" s="59"/>
      <c r="I7" s="64"/>
      <c r="J7" s="59"/>
      <c r="K7" s="60"/>
      <c r="L7" s="59"/>
      <c r="M7" s="60"/>
      <c r="N7" s="48"/>
      <c r="O7" s="49"/>
      <c r="P7" s="48"/>
      <c r="Q7" s="54"/>
      <c r="R7" s="54"/>
      <c r="S7" s="54"/>
      <c r="T7" s="54"/>
      <c r="U7" s="54"/>
      <c r="V7" s="54"/>
      <c r="W7" s="150"/>
      <c r="X7" s="5"/>
    </row>
    <row r="8" spans="2:56" ht="15" hidden="1" customHeight="1" thickBot="1" x14ac:dyDescent="0.3">
      <c r="B8" s="25"/>
      <c r="C8" s="26"/>
      <c r="E8" s="137"/>
      <c r="F8" s="138"/>
      <c r="G8" s="58"/>
      <c r="H8" s="59"/>
      <c r="I8" s="60"/>
      <c r="J8" s="59"/>
      <c r="K8" s="60"/>
      <c r="L8" s="59"/>
      <c r="M8" s="60"/>
      <c r="N8" s="48"/>
      <c r="O8" s="49"/>
      <c r="P8" s="48"/>
      <c r="Q8" s="54"/>
      <c r="R8" s="54"/>
      <c r="S8" s="54"/>
      <c r="T8" s="54"/>
      <c r="U8" s="54"/>
      <c r="V8" s="54"/>
      <c r="W8" s="150"/>
      <c r="X8" s="5"/>
    </row>
    <row r="9" spans="2:56" ht="15.75" customHeight="1" x14ac:dyDescent="0.25">
      <c r="B9" s="35" t="s">
        <v>2</v>
      </c>
      <c r="C9" s="36"/>
      <c r="E9" s="137"/>
      <c r="F9" s="138"/>
      <c r="G9" s="58"/>
      <c r="H9" s="59"/>
      <c r="I9" s="60"/>
      <c r="J9" s="59"/>
      <c r="K9" s="60"/>
      <c r="L9" s="59"/>
      <c r="M9" s="60"/>
      <c r="N9" s="48"/>
      <c r="O9" s="49"/>
      <c r="P9" s="48"/>
      <c r="Q9" s="54"/>
      <c r="R9" s="54"/>
      <c r="S9" s="54"/>
      <c r="T9" s="54"/>
      <c r="U9" s="54"/>
      <c r="V9" s="54"/>
      <c r="W9" s="150"/>
      <c r="X9" s="5"/>
    </row>
    <row r="10" spans="2:56" ht="15.75" x14ac:dyDescent="0.25">
      <c r="B10" s="16" t="s">
        <v>59</v>
      </c>
      <c r="C10" s="17">
        <v>5000</v>
      </c>
      <c r="E10" s="139"/>
      <c r="F10" s="140"/>
      <c r="G10" s="58"/>
      <c r="H10" s="59"/>
      <c r="I10" s="66" t="s">
        <v>9</v>
      </c>
      <c r="J10" s="51"/>
      <c r="K10" s="52"/>
      <c r="L10" s="51"/>
      <c r="M10" s="52"/>
      <c r="N10" s="48"/>
      <c r="O10" s="141">
        <f>I11</f>
        <v>5.0000000000000001E-3</v>
      </c>
      <c r="P10" s="142" t="s">
        <v>0</v>
      </c>
      <c r="Q10" s="54"/>
      <c r="R10" s="54"/>
      <c r="S10" s="54"/>
      <c r="T10" s="54"/>
      <c r="U10" s="54"/>
      <c r="V10" s="54"/>
      <c r="W10" s="150"/>
      <c r="X10" s="5"/>
      <c r="Z10" t="s">
        <v>34</v>
      </c>
    </row>
    <row r="11" spans="2:56" ht="15.75" x14ac:dyDescent="0.25">
      <c r="B11" s="7" t="s">
        <v>1</v>
      </c>
      <c r="C11" s="18">
        <v>40000</v>
      </c>
      <c r="E11" s="48"/>
      <c r="F11" s="48"/>
      <c r="G11" s="58"/>
      <c r="H11" s="59"/>
      <c r="I11" s="67">
        <f>C15</f>
        <v>5.0000000000000001E-3</v>
      </c>
      <c r="J11" s="59"/>
      <c r="K11" s="60"/>
      <c r="L11" s="59"/>
      <c r="M11" s="60"/>
      <c r="N11" s="48"/>
      <c r="O11" s="141"/>
      <c r="P11" s="142"/>
      <c r="Q11" s="54">
        <v>0</v>
      </c>
      <c r="R11" s="75">
        <f>C11</f>
        <v>40000</v>
      </c>
      <c r="S11" s="54">
        <v>0</v>
      </c>
      <c r="T11" s="75">
        <f>O10*R11</f>
        <v>200</v>
      </c>
      <c r="U11" s="54">
        <f>S11</f>
        <v>0</v>
      </c>
      <c r="V11" s="75">
        <f>T11</f>
        <v>200</v>
      </c>
      <c r="W11" s="150"/>
      <c r="X11" s="5"/>
    </row>
    <row r="12" spans="2:56" ht="16.5" thickBot="1" x14ac:dyDescent="0.3">
      <c r="B12" s="9" t="s">
        <v>4</v>
      </c>
      <c r="C12" s="27">
        <v>80000</v>
      </c>
      <c r="E12" s="48"/>
      <c r="F12" s="48"/>
      <c r="G12" s="58"/>
      <c r="H12" s="59"/>
      <c r="I12" s="67"/>
      <c r="J12" s="59"/>
      <c r="K12" s="60"/>
      <c r="L12" s="59"/>
      <c r="M12" s="60"/>
      <c r="N12" s="48"/>
      <c r="O12" s="68"/>
      <c r="P12" s="48"/>
      <c r="Q12" s="54"/>
      <c r="R12" s="54"/>
      <c r="S12" s="54"/>
      <c r="T12" s="75"/>
      <c r="U12" s="54"/>
      <c r="V12" s="54"/>
      <c r="W12" s="150"/>
      <c r="X12" s="5"/>
    </row>
    <row r="13" spans="2:56" ht="14.25" customHeight="1" x14ac:dyDescent="0.25">
      <c r="B13" s="33" t="s">
        <v>60</v>
      </c>
      <c r="C13" s="34"/>
      <c r="E13" s="48"/>
      <c r="F13" s="48"/>
      <c r="G13" s="58"/>
      <c r="H13" s="59"/>
      <c r="I13" s="69"/>
      <c r="J13" s="70"/>
      <c r="K13" s="60"/>
      <c r="L13" s="59"/>
      <c r="M13" s="52" t="s">
        <v>0</v>
      </c>
      <c r="N13" s="71"/>
      <c r="O13" s="141">
        <f>I19*K17*M14</f>
        <v>2.4875000000000001E-3</v>
      </c>
      <c r="P13" s="142" t="s">
        <v>0</v>
      </c>
      <c r="Q13" s="54"/>
      <c r="R13" s="54"/>
      <c r="S13" s="54"/>
      <c r="T13" s="54"/>
      <c r="U13" s="54"/>
      <c r="V13" s="54"/>
      <c r="W13" s="150"/>
      <c r="X13" s="5"/>
    </row>
    <row r="14" spans="2:56" ht="14.25" customHeight="1" x14ac:dyDescent="0.25">
      <c r="B14" s="7" t="s">
        <v>43</v>
      </c>
      <c r="C14" s="8">
        <v>5</v>
      </c>
      <c r="E14" s="48"/>
      <c r="F14" s="48"/>
      <c r="G14" s="58"/>
      <c r="H14" s="59"/>
      <c r="I14" s="69"/>
      <c r="J14" s="70"/>
      <c r="K14" s="60"/>
      <c r="L14" s="59"/>
      <c r="M14" s="157">
        <f>C17</f>
        <v>0.25</v>
      </c>
      <c r="N14" s="71"/>
      <c r="O14" s="141"/>
      <c r="P14" s="142"/>
      <c r="Q14" s="54"/>
      <c r="R14" s="54"/>
      <c r="S14" s="54"/>
      <c r="T14" s="54"/>
      <c r="U14" s="54"/>
      <c r="V14" s="54"/>
      <c r="W14" s="150"/>
      <c r="X14" s="5"/>
    </row>
    <row r="15" spans="2:56" ht="15.75" x14ac:dyDescent="0.25">
      <c r="B15" s="7" t="s">
        <v>7</v>
      </c>
      <c r="C15" s="19">
        <v>5.0000000000000001E-3</v>
      </c>
      <c r="E15" s="48"/>
      <c r="F15" s="48"/>
      <c r="G15" s="58"/>
      <c r="H15" s="59"/>
      <c r="I15" s="69"/>
      <c r="J15" s="59"/>
      <c r="K15" s="60"/>
      <c r="L15" s="59"/>
      <c r="M15" s="73"/>
      <c r="N15" s="74"/>
      <c r="O15" s="49"/>
      <c r="P15" s="48"/>
      <c r="Q15" s="54">
        <v>0</v>
      </c>
      <c r="R15" s="75">
        <f>C11+C12</f>
        <v>120000</v>
      </c>
      <c r="S15" s="54">
        <v>0</v>
      </c>
      <c r="T15" s="75">
        <f>(C11+C12)*O13</f>
        <v>298.5</v>
      </c>
      <c r="U15" s="49">
        <f>S15</f>
        <v>0</v>
      </c>
      <c r="V15" s="75">
        <f>T15</f>
        <v>298.5</v>
      </c>
      <c r="W15" s="151"/>
      <c r="X15" s="5"/>
    </row>
    <row r="16" spans="2:56" ht="15.75" x14ac:dyDescent="0.25">
      <c r="B16" s="7" t="s">
        <v>5</v>
      </c>
      <c r="C16" s="20">
        <v>0.01</v>
      </c>
      <c r="E16" s="48"/>
      <c r="F16" s="48"/>
      <c r="G16" s="76" t="s">
        <v>8</v>
      </c>
      <c r="H16" s="51"/>
      <c r="I16" s="69"/>
      <c r="J16" s="59"/>
      <c r="K16" s="77" t="s">
        <v>12</v>
      </c>
      <c r="L16" s="78"/>
      <c r="M16" s="69"/>
      <c r="N16" s="71"/>
      <c r="O16" s="68"/>
      <c r="P16" s="48"/>
      <c r="Q16" s="54"/>
      <c r="R16" s="54"/>
      <c r="S16" s="54"/>
      <c r="T16" s="54"/>
      <c r="U16" s="54"/>
      <c r="V16" s="54"/>
      <c r="W16" s="150"/>
      <c r="X16" s="5"/>
    </row>
    <row r="17" spans="2:35" ht="15.75" x14ac:dyDescent="0.25">
      <c r="B17" s="7" t="s">
        <v>3</v>
      </c>
      <c r="C17" s="20">
        <v>0.25</v>
      </c>
      <c r="E17" s="48"/>
      <c r="F17" s="48"/>
      <c r="G17" s="59"/>
      <c r="H17" s="59"/>
      <c r="I17" s="69"/>
      <c r="J17" s="59"/>
      <c r="K17" s="79">
        <f>C16</f>
        <v>0.01</v>
      </c>
      <c r="L17" s="59"/>
      <c r="M17" s="69"/>
      <c r="N17" s="71"/>
      <c r="O17" s="68"/>
      <c r="P17" s="48"/>
      <c r="Q17" s="54"/>
      <c r="R17" s="54"/>
      <c r="S17" s="54"/>
      <c r="T17" s="54"/>
      <c r="U17" s="80"/>
      <c r="V17" s="80"/>
      <c r="W17" s="152"/>
      <c r="X17" s="5"/>
      <c r="Y17" s="43" t="s">
        <v>41</v>
      </c>
      <c r="Z17" s="43"/>
      <c r="AA17" s="43"/>
      <c r="AB17" s="43"/>
      <c r="AC17" s="43"/>
      <c r="AD17" s="43"/>
      <c r="AE17" s="43"/>
      <c r="AF17" s="43"/>
      <c r="AG17" s="43"/>
      <c r="AH17" s="43"/>
      <c r="AI17" s="43"/>
    </row>
    <row r="18" spans="2:35" ht="30" x14ac:dyDescent="0.25">
      <c r="B18" s="21" t="s">
        <v>6</v>
      </c>
      <c r="C18" s="8">
        <v>7</v>
      </c>
      <c r="E18" s="48"/>
      <c r="F18" s="48"/>
      <c r="G18" s="59"/>
      <c r="H18" s="59"/>
      <c r="I18" s="81" t="s">
        <v>10</v>
      </c>
      <c r="J18" s="51"/>
      <c r="K18" s="69"/>
      <c r="L18" s="59"/>
      <c r="M18" s="82" t="s">
        <v>10</v>
      </c>
      <c r="N18" s="71"/>
      <c r="O18" s="141">
        <f>I19*K17*M19</f>
        <v>7.4625000000000004E-3</v>
      </c>
      <c r="P18" s="53" t="s">
        <v>14</v>
      </c>
      <c r="Q18" s="54"/>
      <c r="R18" s="54"/>
      <c r="S18" s="54"/>
      <c r="T18" s="54"/>
      <c r="U18" s="54"/>
      <c r="V18" s="54"/>
      <c r="W18" s="150"/>
      <c r="X18" s="5"/>
      <c r="Y18" s="14" t="s">
        <v>36</v>
      </c>
      <c r="Z18" s="14" t="s">
        <v>37</v>
      </c>
      <c r="AA18" s="14" t="s">
        <v>38</v>
      </c>
      <c r="AB18" s="14" t="s">
        <v>39</v>
      </c>
      <c r="AC18" s="14" t="s">
        <v>40</v>
      </c>
      <c r="AD18" s="14" t="s">
        <v>49</v>
      </c>
      <c r="AE18" s="14" t="s">
        <v>48</v>
      </c>
      <c r="AF18" s="14" t="s">
        <v>50</v>
      </c>
      <c r="AG18" s="14" t="s">
        <v>51</v>
      </c>
      <c r="AH18" s="14" t="s">
        <v>52</v>
      </c>
      <c r="AI18" s="14" t="s">
        <v>53</v>
      </c>
    </row>
    <row r="19" spans="2:35" ht="28.5" customHeight="1" thickBot="1" x14ac:dyDescent="0.3">
      <c r="B19" s="22" t="s">
        <v>24</v>
      </c>
      <c r="C19" s="10">
        <v>5</v>
      </c>
      <c r="E19" s="48"/>
      <c r="F19" s="48"/>
      <c r="G19" s="59"/>
      <c r="H19" s="59"/>
      <c r="I19" s="83">
        <f>1-I11</f>
        <v>0.995</v>
      </c>
      <c r="J19" s="84"/>
      <c r="K19" s="85"/>
      <c r="L19" s="84"/>
      <c r="M19" s="83">
        <f>1-M14</f>
        <v>0.75</v>
      </c>
      <c r="N19" s="87"/>
      <c r="O19" s="141"/>
      <c r="P19" s="53"/>
      <c r="Q19" s="54">
        <f>(C6+C5)/2 + C4* (C19-1)</f>
        <v>3.9000000000000004</v>
      </c>
      <c r="R19" s="75">
        <f>+C11+C12</f>
        <v>120000</v>
      </c>
      <c r="S19" s="95">
        <f>O18*(C6+C5)/2 +O18 *C4* (C19-1)</f>
        <v>2.9103750000000001E-2</v>
      </c>
      <c r="T19" s="75">
        <f>(C11+C12)*O18</f>
        <v>895.5</v>
      </c>
      <c r="U19" s="90">
        <f>$O$18*NPV($C$21,$Y$19:INDEX(Y19:AE19,$C$19))</f>
        <v>2.661633734444457E-2</v>
      </c>
      <c r="V19" s="75">
        <f>T19</f>
        <v>895.5</v>
      </c>
      <c r="W19" s="151"/>
      <c r="X19" s="39" t="s">
        <v>44</v>
      </c>
      <c r="Y19" s="121">
        <f>(C6+C5)/2</f>
        <v>0.7</v>
      </c>
      <c r="Z19" s="121">
        <f>$C$4</f>
        <v>0.8</v>
      </c>
      <c r="AA19" s="121">
        <f t="shared" ref="AA19:AI19" si="1">$C$4</f>
        <v>0.8</v>
      </c>
      <c r="AB19" s="121">
        <f t="shared" si="1"/>
        <v>0.8</v>
      </c>
      <c r="AC19" s="121">
        <f t="shared" si="1"/>
        <v>0.8</v>
      </c>
      <c r="AD19" s="121">
        <f t="shared" si="1"/>
        <v>0.8</v>
      </c>
      <c r="AE19" s="121">
        <f t="shared" si="1"/>
        <v>0.8</v>
      </c>
      <c r="AF19" s="121">
        <f t="shared" si="1"/>
        <v>0.8</v>
      </c>
      <c r="AG19" s="121">
        <f t="shared" si="1"/>
        <v>0.8</v>
      </c>
      <c r="AH19" s="121">
        <f t="shared" si="1"/>
        <v>0.8</v>
      </c>
      <c r="AI19" s="121">
        <f t="shared" si="1"/>
        <v>0.8</v>
      </c>
    </row>
    <row r="20" spans="2:35" ht="15" customHeight="1" x14ac:dyDescent="0.25">
      <c r="B20" s="31" t="s">
        <v>32</v>
      </c>
      <c r="C20" s="32"/>
      <c r="E20" s="48"/>
      <c r="F20" s="48"/>
      <c r="G20" s="59"/>
      <c r="H20" s="59"/>
      <c r="I20" s="91"/>
      <c r="J20" s="84"/>
      <c r="K20" s="92" t="s">
        <v>11</v>
      </c>
      <c r="L20" s="93"/>
      <c r="M20" s="94"/>
      <c r="N20" s="65"/>
      <c r="O20" s="88"/>
      <c r="P20" s="65"/>
      <c r="Q20" s="54"/>
      <c r="R20" s="54"/>
      <c r="S20" s="54"/>
      <c r="T20" s="54"/>
      <c r="U20" s="49"/>
      <c r="V20" s="49"/>
      <c r="Y20" s="14" t="s">
        <v>36</v>
      </c>
      <c r="Z20" s="14" t="s">
        <v>37</v>
      </c>
      <c r="AA20" s="14" t="s">
        <v>38</v>
      </c>
      <c r="AB20" s="14" t="s">
        <v>39</v>
      </c>
      <c r="AC20" s="14" t="s">
        <v>40</v>
      </c>
      <c r="AD20" s="119" t="s">
        <v>49</v>
      </c>
      <c r="AE20" s="14" t="s">
        <v>48</v>
      </c>
      <c r="AF20" s="14" t="s">
        <v>50</v>
      </c>
      <c r="AG20" s="14" t="s">
        <v>51</v>
      </c>
      <c r="AH20" s="14" t="s">
        <v>52</v>
      </c>
      <c r="AI20" s="14" t="s">
        <v>53</v>
      </c>
    </row>
    <row r="21" spans="2:35" ht="16.5" thickBot="1" x14ac:dyDescent="0.3">
      <c r="B21" s="23" t="s">
        <v>33</v>
      </c>
      <c r="C21" s="24">
        <v>0.03</v>
      </c>
      <c r="E21" s="48"/>
      <c r="F21" s="48"/>
      <c r="G21" s="59"/>
      <c r="H21" s="59"/>
      <c r="I21" s="91"/>
      <c r="J21" s="84"/>
      <c r="K21" s="83">
        <f>1-K17</f>
        <v>0.99</v>
      </c>
      <c r="L21" s="84"/>
      <c r="M21" s="91"/>
      <c r="N21" s="65"/>
      <c r="O21" s="88">
        <f>I19*K21</f>
        <v>0.98504999999999998</v>
      </c>
      <c r="P21" s="89" t="s">
        <v>55</v>
      </c>
      <c r="Q21" s="54">
        <f>C4*C18</f>
        <v>5.6000000000000005</v>
      </c>
      <c r="R21" s="75">
        <f>C11</f>
        <v>40000</v>
      </c>
      <c r="S21" s="95">
        <f>C4*O21*C18</f>
        <v>5.5162800000000001</v>
      </c>
      <c r="T21" s="75">
        <f>C11*O21</f>
        <v>39402</v>
      </c>
      <c r="U21" s="95">
        <f>$O$21*NPV($C$21,$Y$21:INDEX(Y21:AJ21,C18))</f>
        <v>4.9097121800327832</v>
      </c>
      <c r="V21" s="75">
        <f>T21</f>
        <v>39402</v>
      </c>
      <c r="W21" s="151"/>
      <c r="X21" s="39" t="s">
        <v>44</v>
      </c>
      <c r="Y21" s="45">
        <f>$C$4</f>
        <v>0.8</v>
      </c>
      <c r="Z21" s="45">
        <f t="shared" ref="Z21:AI21" si="2">$C$4</f>
        <v>0.8</v>
      </c>
      <c r="AA21" s="45">
        <f t="shared" si="2"/>
        <v>0.8</v>
      </c>
      <c r="AB21" s="45">
        <f t="shared" si="2"/>
        <v>0.8</v>
      </c>
      <c r="AC21" s="45">
        <f t="shared" si="2"/>
        <v>0.8</v>
      </c>
      <c r="AD21" s="120">
        <f t="shared" si="2"/>
        <v>0.8</v>
      </c>
      <c r="AE21" s="45">
        <f t="shared" si="2"/>
        <v>0.8</v>
      </c>
      <c r="AF21" s="45">
        <f t="shared" si="2"/>
        <v>0.8</v>
      </c>
      <c r="AG21" s="45">
        <f t="shared" si="2"/>
        <v>0.8</v>
      </c>
      <c r="AH21" s="45">
        <f t="shared" si="2"/>
        <v>0.8</v>
      </c>
      <c r="AI21" s="45">
        <f t="shared" si="2"/>
        <v>0.8</v>
      </c>
    </row>
    <row r="22" spans="2:35" ht="15.75" customHeight="1" thickBot="1" x14ac:dyDescent="0.3">
      <c r="C22" s="11"/>
      <c r="D22" s="11"/>
      <c r="E22" s="48"/>
      <c r="F22" s="48"/>
      <c r="G22" s="48"/>
      <c r="H22" s="48"/>
      <c r="I22" s="49"/>
      <c r="J22" s="48"/>
      <c r="K22" s="49"/>
      <c r="L22" s="48"/>
      <c r="M22" s="49"/>
      <c r="N22" s="48"/>
      <c r="O22" s="96">
        <f>SUM(O7:O21)</f>
        <v>1</v>
      </c>
      <c r="P22" s="48"/>
      <c r="Q22" s="48"/>
      <c r="R22" s="48"/>
      <c r="S22" s="63">
        <f>SUM(S11:S21)</f>
        <v>5.5453837500000001</v>
      </c>
      <c r="T22" s="62">
        <f>SUM(T11:T21)</f>
        <v>40796</v>
      </c>
      <c r="U22" s="63">
        <f>SUM(U11:U21)</f>
        <v>4.9363285173772278</v>
      </c>
      <c r="V22" s="62">
        <f>SUM(V11:V21)</f>
        <v>40796</v>
      </c>
      <c r="W22" s="153"/>
      <c r="X22" s="39"/>
      <c r="AF22" s="6"/>
      <c r="AG22" s="6"/>
      <c r="AH22" s="6"/>
      <c r="AI22" s="6"/>
    </row>
    <row r="23" spans="2:35" ht="29.25" customHeight="1" x14ac:dyDescent="0.25">
      <c r="D23" s="11"/>
      <c r="Y23" s="6"/>
      <c r="Z23" s="6"/>
      <c r="AA23" s="6"/>
      <c r="AB23" s="6"/>
      <c r="AC23" s="6"/>
      <c r="AD23" s="6"/>
      <c r="AE23" s="6"/>
      <c r="AF23" s="6"/>
      <c r="AG23" s="6"/>
      <c r="AH23" s="6"/>
      <c r="AI23" s="6"/>
    </row>
    <row r="24" spans="2:35" ht="24" customHeight="1" thickBot="1" x14ac:dyDescent="0.4">
      <c r="P24" s="154" t="s">
        <v>58</v>
      </c>
      <c r="Q24" s="154"/>
      <c r="R24" s="154"/>
      <c r="S24" s="154"/>
      <c r="T24" s="154"/>
    </row>
    <row r="25" spans="2:35" ht="16.5" thickBot="1" x14ac:dyDescent="0.3">
      <c r="C25" s="127" t="s">
        <v>31</v>
      </c>
      <c r="D25" s="126"/>
      <c r="E25" s="126"/>
      <c r="F25" s="128"/>
      <c r="P25" s="48"/>
      <c r="Q25" s="97" t="s">
        <v>54</v>
      </c>
      <c r="R25" s="98"/>
      <c r="S25" s="97" t="s">
        <v>35</v>
      </c>
      <c r="T25" s="98"/>
    </row>
    <row r="26" spans="2:35" ht="15.75" customHeight="1" thickBot="1" x14ac:dyDescent="0.3">
      <c r="C26" s="125" t="s">
        <v>6</v>
      </c>
      <c r="D26" s="11"/>
      <c r="E26" s="3"/>
      <c r="F26" s="15"/>
      <c r="P26" s="48"/>
      <c r="Q26" s="99" t="s">
        <v>42</v>
      </c>
      <c r="R26" s="100" t="s">
        <v>30</v>
      </c>
      <c r="S26" s="99" t="s">
        <v>42</v>
      </c>
      <c r="T26" s="100" t="s">
        <v>30</v>
      </c>
    </row>
    <row r="27" spans="2:35" ht="16.5" thickBot="1" x14ac:dyDescent="0.3">
      <c r="C27" s="29"/>
      <c r="D27" s="11"/>
      <c r="E27" s="3">
        <v>6</v>
      </c>
      <c r="F27" s="15">
        <v>57321.118537737544</v>
      </c>
      <c r="P27" s="101" t="s">
        <v>28</v>
      </c>
      <c r="Q27" s="102">
        <f>S6</f>
        <v>4</v>
      </c>
      <c r="R27" s="103">
        <f>S22</f>
        <v>5.5453837500000001</v>
      </c>
      <c r="S27" s="102">
        <f>U6</f>
        <v>3.6637657497556266</v>
      </c>
      <c r="T27" s="103">
        <f>U22</f>
        <v>4.9363285173772278</v>
      </c>
    </row>
    <row r="28" spans="2:35" ht="16.5" thickBot="1" x14ac:dyDescent="0.3">
      <c r="C28" s="29"/>
      <c r="D28" s="11"/>
      <c r="E28" s="155">
        <v>7</v>
      </c>
      <c r="F28" s="156">
        <v>28459.33712212335</v>
      </c>
      <c r="P28" s="104" t="s">
        <v>29</v>
      </c>
      <c r="Q28" s="105">
        <f>T6</f>
        <v>5000</v>
      </c>
      <c r="R28" s="106">
        <f>SUM(T11:T21)</f>
        <v>40796</v>
      </c>
      <c r="S28" s="105">
        <f>V6</f>
        <v>4579.7071871945336</v>
      </c>
      <c r="T28" s="106">
        <f>V22</f>
        <v>40796</v>
      </c>
    </row>
    <row r="29" spans="2:35" ht="15.75" x14ac:dyDescent="0.25">
      <c r="C29" s="29"/>
      <c r="D29" s="11"/>
      <c r="E29" s="3">
        <v>8</v>
      </c>
      <c r="F29" s="15">
        <v>19115.042544272765</v>
      </c>
      <c r="P29" s="104" t="s">
        <v>20</v>
      </c>
      <c r="Q29" s="129">
        <f>R27-Q27</f>
        <v>1.5453837500000001</v>
      </c>
      <c r="R29" s="130"/>
      <c r="S29" s="129">
        <f>T27-S27</f>
        <v>1.2725627676216011</v>
      </c>
      <c r="T29" s="130"/>
    </row>
    <row r="30" spans="2:35" ht="16.5" thickBot="1" x14ac:dyDescent="0.3">
      <c r="C30" s="29"/>
      <c r="D30" s="11"/>
      <c r="E30" s="3">
        <v>9</v>
      </c>
      <c r="F30" s="15">
        <v>14494.542101487861</v>
      </c>
      <c r="P30" s="107" t="s">
        <v>21</v>
      </c>
      <c r="Q30" s="131">
        <f>R28-Q28</f>
        <v>35796</v>
      </c>
      <c r="R30" s="132"/>
      <c r="S30" s="131">
        <f>T28-S28</f>
        <v>36216.292812805463</v>
      </c>
      <c r="T30" s="132"/>
    </row>
    <row r="31" spans="2:35" ht="16.5" thickBot="1" x14ac:dyDescent="0.3">
      <c r="C31" s="29"/>
      <c r="D31" s="11"/>
      <c r="E31" s="3">
        <v>10</v>
      </c>
      <c r="F31" s="15">
        <v>11739.510878383651</v>
      </c>
      <c r="P31" s="108" t="s">
        <v>22</v>
      </c>
      <c r="Q31" s="133">
        <f>Q30/Q29</f>
        <v>23163.178725025416</v>
      </c>
      <c r="R31" s="134"/>
      <c r="S31" s="135">
        <f>S30/S29</f>
        <v>28459.33712212335</v>
      </c>
      <c r="T31" s="136"/>
    </row>
    <row r="32" spans="2:35" ht="15.75" thickBot="1" x14ac:dyDescent="0.3">
      <c r="C32" s="30"/>
      <c r="D32" s="124"/>
      <c r="E32" s="122">
        <v>11</v>
      </c>
      <c r="F32" s="123">
        <v>9910.6277113408869</v>
      </c>
    </row>
  </sheetData>
  <mergeCells count="25">
    <mergeCell ref="U2:V2"/>
    <mergeCell ref="Y3:AC3"/>
    <mergeCell ref="Y17:AI17"/>
    <mergeCell ref="Q25:R25"/>
    <mergeCell ref="S25:T25"/>
    <mergeCell ref="S2:T2"/>
    <mergeCell ref="P24:T24"/>
    <mergeCell ref="P10:P11"/>
    <mergeCell ref="P13:P14"/>
    <mergeCell ref="P18:P19"/>
    <mergeCell ref="G3:H3"/>
    <mergeCell ref="I3:M3"/>
    <mergeCell ref="P5:P6"/>
    <mergeCell ref="O5:O6"/>
    <mergeCell ref="O10:O11"/>
    <mergeCell ref="O13:O14"/>
    <mergeCell ref="O18:O19"/>
    <mergeCell ref="B20:C20"/>
    <mergeCell ref="B2:C2"/>
    <mergeCell ref="B3:C3"/>
    <mergeCell ref="B9:C9"/>
    <mergeCell ref="B13:C13"/>
    <mergeCell ref="C26:C32"/>
    <mergeCell ref="C25:F25"/>
    <mergeCell ref="E7:F10"/>
  </mergeCells>
  <phoneticPr fontId="5" type="noConversion"/>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EBFBE-8176-4647-8FB7-3458ABED4DA0}">
  <sheetPr>
    <tabColor theme="2" tint="-0.249977111117893"/>
  </sheetPr>
  <dimension ref="B1:N34"/>
  <sheetViews>
    <sheetView showGridLines="0" zoomScale="120" zoomScaleNormal="120" workbookViewId="0">
      <selection activeCell="B19" sqref="B19"/>
    </sheetView>
    <sheetView tabSelected="1" workbookViewId="1"/>
    <sheetView workbookViewId="2">
      <selection activeCell="J18" sqref="J18"/>
    </sheetView>
  </sheetViews>
  <sheetFormatPr defaultRowHeight="15" x14ac:dyDescent="0.25"/>
  <cols>
    <col min="1" max="1" width="1.5703125" customWidth="1"/>
    <col min="2" max="2" width="51.42578125" style="1" customWidth="1"/>
    <col min="3" max="3" width="12.5703125" style="2" customWidth="1"/>
    <col min="4" max="4" width="3.85546875" customWidth="1"/>
    <col min="5" max="5" width="8" customWidth="1"/>
    <col min="8" max="8" width="11.28515625" customWidth="1"/>
  </cols>
  <sheetData>
    <row r="1" spans="2:14" ht="6" customHeight="1" x14ac:dyDescent="0.25"/>
    <row r="2" spans="2:14" ht="19.5" thickBot="1" x14ac:dyDescent="0.35">
      <c r="B2" s="50" t="s">
        <v>26</v>
      </c>
      <c r="C2" s="50"/>
      <c r="G2" s="109"/>
      <c r="H2" s="109"/>
      <c r="I2" s="4"/>
      <c r="J2" s="4"/>
      <c r="K2" s="4"/>
      <c r="L2" s="4"/>
      <c r="M2" s="4"/>
      <c r="N2" s="4"/>
    </row>
    <row r="3" spans="2:14" ht="34.5" customHeight="1" x14ac:dyDescent="0.3">
      <c r="B3" s="31" t="s">
        <v>25</v>
      </c>
      <c r="C3" s="32"/>
      <c r="G3" s="114" t="s">
        <v>46</v>
      </c>
      <c r="H3" s="114"/>
      <c r="I3" s="4"/>
      <c r="J3" s="4"/>
      <c r="K3" s="4"/>
      <c r="L3" s="4"/>
      <c r="M3" s="4"/>
      <c r="N3" s="4"/>
    </row>
    <row r="4" spans="2:14" x14ac:dyDescent="0.25">
      <c r="B4" s="7" t="s">
        <v>17</v>
      </c>
      <c r="C4" s="8">
        <v>0.8</v>
      </c>
    </row>
    <row r="5" spans="2:14" ht="26.25" customHeight="1" x14ac:dyDescent="0.25">
      <c r="B5" s="7" t="s">
        <v>16</v>
      </c>
      <c r="C5" s="8">
        <v>0.6</v>
      </c>
      <c r="E5" s="48"/>
      <c r="F5" s="48"/>
      <c r="G5" s="51" t="s">
        <v>42</v>
      </c>
      <c r="H5" s="51"/>
    </row>
    <row r="6" spans="2:14" ht="15.75" x14ac:dyDescent="0.25">
      <c r="B6" s="7" t="s">
        <v>23</v>
      </c>
      <c r="C6" s="8">
        <v>0.8</v>
      </c>
      <c r="E6" s="48"/>
      <c r="F6" s="48"/>
      <c r="G6" s="58"/>
      <c r="H6" s="59"/>
    </row>
    <row r="7" spans="2:14" ht="12" customHeight="1" thickBot="1" x14ac:dyDescent="0.3">
      <c r="B7" s="9" t="s">
        <v>0</v>
      </c>
      <c r="C7" s="10">
        <v>0</v>
      </c>
      <c r="E7" s="137" t="s">
        <v>56</v>
      </c>
      <c r="F7" s="138"/>
      <c r="G7" s="58"/>
      <c r="H7" s="59"/>
    </row>
    <row r="8" spans="2:14" ht="15" hidden="1" customHeight="1" x14ac:dyDescent="0.3">
      <c r="B8" s="25"/>
      <c r="C8" s="26"/>
      <c r="E8" s="137"/>
      <c r="F8" s="138"/>
      <c r="G8" s="58"/>
      <c r="H8" s="59"/>
    </row>
    <row r="9" spans="2:14" ht="15.75" customHeight="1" x14ac:dyDescent="0.25">
      <c r="B9" s="35" t="s">
        <v>2</v>
      </c>
      <c r="C9" s="36"/>
      <c r="E9" s="137"/>
      <c r="F9" s="138"/>
      <c r="G9" s="58"/>
      <c r="H9" s="59"/>
    </row>
    <row r="10" spans="2:14" ht="15.75" x14ac:dyDescent="0.25">
      <c r="B10" s="16" t="s">
        <v>59</v>
      </c>
      <c r="C10" s="17">
        <v>5000</v>
      </c>
      <c r="E10" s="139"/>
      <c r="F10" s="140"/>
      <c r="G10" s="58"/>
      <c r="H10" s="59"/>
    </row>
    <row r="11" spans="2:14" ht="15.75" x14ac:dyDescent="0.25">
      <c r="B11" s="7" t="s">
        <v>1</v>
      </c>
      <c r="C11" s="18">
        <v>40000</v>
      </c>
      <c r="E11" s="48"/>
      <c r="F11" s="48"/>
      <c r="G11" s="58"/>
      <c r="H11" s="59"/>
    </row>
    <row r="12" spans="2:14" ht="16.5" thickBot="1" x14ac:dyDescent="0.3">
      <c r="B12" s="9" t="s">
        <v>4</v>
      </c>
      <c r="C12" s="27">
        <v>80000</v>
      </c>
      <c r="E12" s="48"/>
      <c r="F12" s="48"/>
      <c r="G12" s="58"/>
      <c r="H12" s="59"/>
    </row>
    <row r="13" spans="2:14" ht="14.25" customHeight="1" x14ac:dyDescent="0.25">
      <c r="B13" s="33" t="s">
        <v>60</v>
      </c>
      <c r="C13" s="34"/>
      <c r="E13" s="48"/>
      <c r="F13" s="48"/>
      <c r="G13" s="58"/>
      <c r="H13" s="59"/>
    </row>
    <row r="14" spans="2:14" ht="14.25" customHeight="1" x14ac:dyDescent="0.25">
      <c r="B14" s="7" t="s">
        <v>43</v>
      </c>
      <c r="C14" s="8">
        <v>5</v>
      </c>
      <c r="E14" s="48"/>
      <c r="F14" s="48"/>
      <c r="G14" s="58"/>
      <c r="H14" s="59"/>
    </row>
    <row r="15" spans="2:14" ht="15.75" x14ac:dyDescent="0.25">
      <c r="B15" s="7" t="s">
        <v>7</v>
      </c>
      <c r="C15" s="19">
        <v>5.0000000000000001E-3</v>
      </c>
      <c r="E15" s="48"/>
      <c r="F15" s="48"/>
      <c r="G15" s="58"/>
      <c r="H15" s="59"/>
    </row>
    <row r="16" spans="2:14" ht="15.75" x14ac:dyDescent="0.25">
      <c r="B16" s="7" t="s">
        <v>5</v>
      </c>
      <c r="C16" s="20">
        <v>0.01</v>
      </c>
      <c r="E16" s="48"/>
      <c r="F16" s="48"/>
      <c r="G16" s="76" t="s">
        <v>8</v>
      </c>
      <c r="H16" s="51"/>
    </row>
    <row r="17" spans="2:8" ht="15.75" x14ac:dyDescent="0.25">
      <c r="B17" s="7" t="s">
        <v>3</v>
      </c>
      <c r="C17" s="20">
        <v>0.25</v>
      </c>
      <c r="E17" s="48"/>
      <c r="F17" s="48"/>
      <c r="G17" s="59"/>
      <c r="H17" s="59"/>
    </row>
    <row r="18" spans="2:8" ht="30" x14ac:dyDescent="0.25">
      <c r="B18" s="21" t="s">
        <v>6</v>
      </c>
      <c r="C18" s="8">
        <v>7</v>
      </c>
      <c r="E18" s="48"/>
      <c r="F18" s="48"/>
      <c r="G18" s="59"/>
      <c r="H18" s="59"/>
    </row>
    <row r="19" spans="2:8" ht="28.5" customHeight="1" thickBot="1" x14ac:dyDescent="0.3">
      <c r="B19" s="22" t="s">
        <v>24</v>
      </c>
      <c r="C19" s="10">
        <v>5</v>
      </c>
      <c r="E19" s="48"/>
      <c r="F19" s="48"/>
      <c r="G19" s="59"/>
      <c r="H19" s="59"/>
    </row>
    <row r="20" spans="2:8" ht="15" customHeight="1" x14ac:dyDescent="0.25">
      <c r="B20" s="31" t="s">
        <v>32</v>
      </c>
      <c r="C20" s="32"/>
      <c r="E20" s="48"/>
      <c r="F20" s="48"/>
      <c r="G20" s="59"/>
      <c r="H20" s="59"/>
    </row>
    <row r="21" spans="2:8" ht="16.5" thickBot="1" x14ac:dyDescent="0.3">
      <c r="B21" s="23" t="s">
        <v>33</v>
      </c>
      <c r="C21" s="24">
        <v>0.03</v>
      </c>
      <c r="E21" s="48"/>
      <c r="F21" s="48"/>
      <c r="G21" s="59"/>
      <c r="H21" s="59"/>
    </row>
    <row r="22" spans="2:8" ht="15.75" customHeight="1" x14ac:dyDescent="0.25">
      <c r="C22" s="11"/>
      <c r="D22" s="11"/>
      <c r="E22" s="48"/>
      <c r="F22" s="48"/>
      <c r="G22" s="48"/>
      <c r="H22" s="48"/>
    </row>
    <row r="23" spans="2:8" ht="29.25" customHeight="1" x14ac:dyDescent="0.25">
      <c r="D23" s="11"/>
    </row>
    <row r="24" spans="2:8" ht="15" customHeight="1" x14ac:dyDescent="0.25">
      <c r="C24"/>
    </row>
    <row r="25" spans="2:8" x14ac:dyDescent="0.25">
      <c r="C25"/>
    </row>
    <row r="26" spans="2:8" ht="15.75" customHeight="1" x14ac:dyDescent="0.25">
      <c r="C26"/>
    </row>
    <row r="27" spans="2:8" x14ac:dyDescent="0.25">
      <c r="C27"/>
    </row>
    <row r="28" spans="2:8" x14ac:dyDescent="0.25">
      <c r="C28"/>
    </row>
    <row r="29" spans="2:8" x14ac:dyDescent="0.25">
      <c r="C29"/>
    </row>
    <row r="30" spans="2:8" x14ac:dyDescent="0.25">
      <c r="C30"/>
    </row>
    <row r="31" spans="2:8" x14ac:dyDescent="0.25">
      <c r="C31"/>
    </row>
    <row r="32" spans="2:8" x14ac:dyDescent="0.25">
      <c r="C32"/>
    </row>
    <row r="33" spans="3:3" x14ac:dyDescent="0.25">
      <c r="C33"/>
    </row>
    <row r="34" spans="3:3" x14ac:dyDescent="0.25">
      <c r="C34"/>
    </row>
  </sheetData>
  <mergeCells count="7">
    <mergeCell ref="B20:C20"/>
    <mergeCell ref="E7:F10"/>
    <mergeCell ref="B9:C9"/>
    <mergeCell ref="B13:C13"/>
    <mergeCell ref="B3:C3"/>
    <mergeCell ref="G3:H3"/>
    <mergeCell ref="B2:C2"/>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6B76B-C312-45DA-90C8-336D27C8C9E3}">
  <sheetPr>
    <tabColor theme="7" tint="-0.249977111117893"/>
  </sheetPr>
  <dimension ref="B1:S32"/>
  <sheetViews>
    <sheetView showGridLines="0" zoomScale="120" zoomScaleNormal="120" workbookViewId="0">
      <selection activeCell="C18" sqref="C18"/>
    </sheetView>
    <sheetView workbookViewId="1"/>
    <sheetView workbookViewId="2">
      <selection activeCell="B10" sqref="B10"/>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s>
  <sheetData>
    <row r="1" spans="2:19" ht="6" customHeight="1" x14ac:dyDescent="0.25"/>
    <row r="2" spans="2:19" ht="19.5" thickBot="1" x14ac:dyDescent="0.35">
      <c r="B2" s="50" t="s">
        <v>26</v>
      </c>
      <c r="C2" s="50"/>
      <c r="G2" s="109"/>
      <c r="H2" s="109"/>
      <c r="I2" s="110"/>
      <c r="J2" s="109"/>
      <c r="K2" s="4"/>
      <c r="L2" s="4"/>
      <c r="M2" s="4"/>
      <c r="N2" s="4"/>
      <c r="O2" s="4"/>
      <c r="P2" s="4"/>
      <c r="Q2" s="4"/>
      <c r="R2" s="4"/>
      <c r="S2" s="4"/>
    </row>
    <row r="3" spans="2:19" ht="34.5" customHeight="1" x14ac:dyDescent="0.3">
      <c r="B3" s="31" t="s">
        <v>25</v>
      </c>
      <c r="C3" s="32"/>
      <c r="G3" s="114" t="s">
        <v>46</v>
      </c>
      <c r="H3" s="114"/>
      <c r="I3" s="114" t="s">
        <v>47</v>
      </c>
      <c r="J3" s="114"/>
      <c r="K3" s="4"/>
      <c r="L3" s="4"/>
      <c r="M3" s="4"/>
      <c r="N3" s="4"/>
      <c r="O3" s="4"/>
      <c r="P3" s="4"/>
      <c r="Q3" s="4"/>
      <c r="R3" s="4"/>
      <c r="S3" s="4"/>
    </row>
    <row r="4" spans="2:19" x14ac:dyDescent="0.25">
      <c r="B4" s="7" t="s">
        <v>17</v>
      </c>
      <c r="C4" s="8">
        <v>0.8</v>
      </c>
    </row>
    <row r="5" spans="2:19" ht="26.25" customHeight="1" x14ac:dyDescent="0.25">
      <c r="B5" s="7" t="s">
        <v>16</v>
      </c>
      <c r="C5" s="8">
        <v>0.6</v>
      </c>
      <c r="E5" s="48"/>
      <c r="F5" s="48"/>
      <c r="G5" s="51" t="s">
        <v>42</v>
      </c>
      <c r="H5" s="51"/>
      <c r="I5" s="52"/>
      <c r="J5" s="51"/>
    </row>
    <row r="6" spans="2:19" ht="15.75" x14ac:dyDescent="0.25">
      <c r="B6" s="7" t="s">
        <v>23</v>
      </c>
      <c r="C6" s="8">
        <v>0.8</v>
      </c>
      <c r="E6" s="48"/>
      <c r="F6" s="48"/>
      <c r="G6" s="58"/>
      <c r="H6" s="59"/>
      <c r="I6" s="60"/>
      <c r="J6" s="59"/>
    </row>
    <row r="7" spans="2:19" ht="12" customHeight="1" thickBot="1" x14ac:dyDescent="0.3">
      <c r="B7" s="9" t="s">
        <v>0</v>
      </c>
      <c r="C7" s="10">
        <v>0</v>
      </c>
      <c r="E7" s="137" t="s">
        <v>56</v>
      </c>
      <c r="F7" s="138"/>
      <c r="G7" s="58"/>
      <c r="H7" s="59"/>
      <c r="I7" s="64"/>
      <c r="J7" s="59"/>
    </row>
    <row r="8" spans="2:19" ht="15" hidden="1" customHeight="1" x14ac:dyDescent="0.3">
      <c r="B8" s="25"/>
      <c r="C8" s="26"/>
      <c r="E8" s="137"/>
      <c r="F8" s="138"/>
      <c r="G8" s="58"/>
      <c r="H8" s="59"/>
      <c r="I8" s="60"/>
      <c r="J8" s="59"/>
    </row>
    <row r="9" spans="2:19" ht="15.75" customHeight="1" x14ac:dyDescent="0.25">
      <c r="B9" s="35" t="s">
        <v>2</v>
      </c>
      <c r="C9" s="36"/>
      <c r="E9" s="137"/>
      <c r="F9" s="138"/>
      <c r="G9" s="58"/>
      <c r="H9" s="59"/>
      <c r="I9" s="60"/>
      <c r="J9" s="59"/>
    </row>
    <row r="10" spans="2:19" ht="15.75" x14ac:dyDescent="0.25">
      <c r="B10" s="16" t="s">
        <v>59</v>
      </c>
      <c r="C10" s="17">
        <v>5000</v>
      </c>
      <c r="E10" s="139"/>
      <c r="F10" s="140"/>
      <c r="G10" s="58"/>
      <c r="H10" s="59"/>
      <c r="I10" s="66" t="s">
        <v>9</v>
      </c>
      <c r="J10" s="51"/>
    </row>
    <row r="11" spans="2:19" ht="15.75" x14ac:dyDescent="0.25">
      <c r="B11" s="7" t="s">
        <v>1</v>
      </c>
      <c r="C11" s="18">
        <v>40000</v>
      </c>
      <c r="E11" s="48"/>
      <c r="F11" s="48"/>
      <c r="G11" s="58"/>
      <c r="H11" s="59"/>
      <c r="I11" s="67">
        <f>C15</f>
        <v>5.0000000000000001E-3</v>
      </c>
      <c r="J11" s="59"/>
    </row>
    <row r="12" spans="2:19" ht="16.5" thickBot="1" x14ac:dyDescent="0.3">
      <c r="B12" s="9" t="s">
        <v>4</v>
      </c>
      <c r="C12" s="27">
        <v>80000</v>
      </c>
      <c r="E12" s="48"/>
      <c r="F12" s="48"/>
      <c r="G12" s="58"/>
      <c r="H12" s="59"/>
      <c r="I12" s="67"/>
      <c r="J12" s="59"/>
    </row>
    <row r="13" spans="2:19" ht="14.25" customHeight="1" x14ac:dyDescent="0.25">
      <c r="B13" s="33" t="s">
        <v>60</v>
      </c>
      <c r="C13" s="34"/>
      <c r="E13" s="48"/>
      <c r="F13" s="48"/>
      <c r="G13" s="58"/>
      <c r="H13" s="59"/>
      <c r="I13" s="69"/>
      <c r="J13" s="70"/>
    </row>
    <row r="14" spans="2:19" ht="14.25" customHeight="1" x14ac:dyDescent="0.25">
      <c r="B14" s="7" t="s">
        <v>43</v>
      </c>
      <c r="C14" s="8">
        <v>5</v>
      </c>
      <c r="E14" s="48"/>
      <c r="F14" s="48"/>
      <c r="G14" s="58"/>
      <c r="H14" s="59"/>
      <c r="I14" s="69"/>
      <c r="J14" s="70"/>
    </row>
    <row r="15" spans="2:19" ht="15.75" x14ac:dyDescent="0.25">
      <c r="B15" s="7" t="s">
        <v>7</v>
      </c>
      <c r="C15" s="19">
        <v>5.0000000000000001E-3</v>
      </c>
      <c r="E15" s="48"/>
      <c r="F15" s="48"/>
      <c r="G15" s="58"/>
      <c r="H15" s="59"/>
      <c r="I15" s="69"/>
      <c r="J15" s="59"/>
    </row>
    <row r="16" spans="2:19" ht="15.75" x14ac:dyDescent="0.25">
      <c r="B16" s="7" t="s">
        <v>5</v>
      </c>
      <c r="C16" s="20">
        <v>0.01</v>
      </c>
      <c r="E16" s="48"/>
      <c r="F16" s="48"/>
      <c r="G16" s="76" t="s">
        <v>8</v>
      </c>
      <c r="H16" s="51"/>
      <c r="I16" s="69"/>
      <c r="J16" s="59"/>
    </row>
    <row r="17" spans="2:10" ht="15.75" x14ac:dyDescent="0.25">
      <c r="B17" s="7" t="s">
        <v>3</v>
      </c>
      <c r="C17" s="20">
        <v>0.25</v>
      </c>
      <c r="E17" s="48"/>
      <c r="F17" s="48"/>
      <c r="G17" s="59"/>
      <c r="H17" s="59"/>
      <c r="I17" s="69"/>
      <c r="J17" s="59"/>
    </row>
    <row r="18" spans="2:10" ht="30" x14ac:dyDescent="0.25">
      <c r="B18" s="21" t="s">
        <v>6</v>
      </c>
      <c r="C18" s="8">
        <v>7</v>
      </c>
      <c r="E18" s="48"/>
      <c r="F18" s="48"/>
      <c r="G18" s="59"/>
      <c r="H18" s="59"/>
      <c r="I18" s="81" t="s">
        <v>10</v>
      </c>
      <c r="J18" s="51"/>
    </row>
    <row r="19" spans="2:10" ht="28.5" customHeight="1" thickBot="1" x14ac:dyDescent="0.3">
      <c r="B19" s="22" t="s">
        <v>24</v>
      </c>
      <c r="C19" s="10">
        <v>5</v>
      </c>
      <c r="E19" s="48"/>
      <c r="F19" s="48"/>
      <c r="G19" s="59"/>
      <c r="H19" s="59"/>
      <c r="I19" s="83">
        <f>1-I11</f>
        <v>0.995</v>
      </c>
      <c r="J19" s="84"/>
    </row>
    <row r="20" spans="2:10" ht="15" customHeight="1" x14ac:dyDescent="0.25">
      <c r="B20" s="31" t="s">
        <v>32</v>
      </c>
      <c r="C20" s="32"/>
      <c r="E20" s="48"/>
      <c r="F20" s="48"/>
      <c r="G20" s="59"/>
      <c r="H20" s="59"/>
      <c r="I20" s="91"/>
      <c r="J20" s="84"/>
    </row>
    <row r="21" spans="2:10" ht="16.5" thickBot="1" x14ac:dyDescent="0.3">
      <c r="B21" s="23" t="s">
        <v>33</v>
      </c>
      <c r="C21" s="24">
        <v>0.03</v>
      </c>
      <c r="E21" s="48"/>
      <c r="F21" s="48"/>
      <c r="G21" s="59"/>
      <c r="H21" s="59"/>
      <c r="I21" s="91"/>
      <c r="J21" s="84"/>
    </row>
    <row r="22" spans="2:10" ht="15.75" customHeight="1" x14ac:dyDescent="0.25">
      <c r="C22" s="11"/>
      <c r="D22" s="11"/>
      <c r="E22" s="48"/>
      <c r="F22" s="48"/>
      <c r="G22" s="48"/>
      <c r="H22" s="48"/>
      <c r="I22" s="49"/>
      <c r="J22" s="48"/>
    </row>
    <row r="23" spans="2:10" ht="29.25" customHeight="1" x14ac:dyDescent="0.25">
      <c r="D23" s="11"/>
    </row>
    <row r="24" spans="2:10" ht="15" customHeight="1" x14ac:dyDescent="0.25">
      <c r="C24"/>
      <c r="I24"/>
    </row>
    <row r="25" spans="2:10" x14ac:dyDescent="0.25">
      <c r="C25"/>
      <c r="I25"/>
    </row>
    <row r="26" spans="2:10" ht="15.75" customHeight="1" x14ac:dyDescent="0.25">
      <c r="C26"/>
      <c r="I26"/>
    </row>
    <row r="27" spans="2:10" x14ac:dyDescent="0.25">
      <c r="C27"/>
      <c r="I27"/>
    </row>
    <row r="28" spans="2:10" x14ac:dyDescent="0.25">
      <c r="C28"/>
      <c r="I28"/>
    </row>
    <row r="29" spans="2:10" x14ac:dyDescent="0.25">
      <c r="C29"/>
      <c r="I29"/>
    </row>
    <row r="30" spans="2:10" x14ac:dyDescent="0.25">
      <c r="C30"/>
      <c r="I30"/>
    </row>
    <row r="31" spans="2:10" x14ac:dyDescent="0.25">
      <c r="C31"/>
      <c r="I31"/>
    </row>
    <row r="32" spans="2:10" x14ac:dyDescent="0.25">
      <c r="C32"/>
      <c r="I32"/>
    </row>
  </sheetData>
  <mergeCells count="8">
    <mergeCell ref="B20:C20"/>
    <mergeCell ref="E7:F10"/>
    <mergeCell ref="B9:C9"/>
    <mergeCell ref="B13:C13"/>
    <mergeCell ref="B3:C3"/>
    <mergeCell ref="G3:H3"/>
    <mergeCell ref="I3:J3"/>
    <mergeCell ref="B2:C2"/>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F9479-229B-4069-9D71-9A35CB1691A1}">
  <sheetPr>
    <tabColor rgb="FF92D050"/>
  </sheetPr>
  <dimension ref="B1:AA33"/>
  <sheetViews>
    <sheetView showGridLines="0" topLeftCell="A3" zoomScale="120" zoomScaleNormal="120" workbookViewId="0">
      <selection activeCell="C18" sqref="C18"/>
    </sheetView>
    <sheetView workbookViewId="1"/>
    <sheetView workbookViewId="2">
      <selection activeCell="B10" sqref="B10"/>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s>
  <sheetData>
    <row r="1" spans="2:27" ht="6" customHeight="1" x14ac:dyDescent="0.25"/>
    <row r="2" spans="2:27" ht="19.5" thickBot="1" x14ac:dyDescent="0.35">
      <c r="B2" s="50" t="s">
        <v>26</v>
      </c>
      <c r="C2" s="50"/>
      <c r="G2" s="109"/>
      <c r="H2" s="109"/>
      <c r="I2" s="110"/>
      <c r="J2" s="109"/>
      <c r="K2" s="110"/>
      <c r="L2" s="109"/>
      <c r="M2" s="4"/>
      <c r="N2" s="4"/>
      <c r="O2" s="4"/>
      <c r="P2" s="4"/>
      <c r="Q2" s="4"/>
      <c r="R2" s="4"/>
      <c r="S2" s="4"/>
      <c r="T2" s="4"/>
      <c r="U2" s="4"/>
      <c r="V2" s="4"/>
      <c r="W2" s="4"/>
      <c r="X2" s="4"/>
      <c r="Y2" s="4"/>
      <c r="Z2" s="4"/>
      <c r="AA2" s="4"/>
    </row>
    <row r="3" spans="2:27" ht="34.5" customHeight="1" x14ac:dyDescent="0.3">
      <c r="B3" s="31" t="s">
        <v>25</v>
      </c>
      <c r="C3" s="32"/>
      <c r="G3" s="114" t="s">
        <v>46</v>
      </c>
      <c r="H3" s="114"/>
      <c r="I3" s="114" t="s">
        <v>47</v>
      </c>
      <c r="J3" s="114"/>
      <c r="K3" s="114"/>
      <c r="L3" s="114"/>
      <c r="M3" s="4"/>
      <c r="N3" s="4"/>
      <c r="O3" s="4"/>
      <c r="P3" s="4"/>
      <c r="Q3" s="4"/>
      <c r="R3" s="4"/>
      <c r="S3" s="4"/>
      <c r="T3" s="4"/>
      <c r="U3" s="4"/>
      <c r="V3" s="4"/>
      <c r="W3" s="4"/>
      <c r="X3" s="4"/>
      <c r="Y3" s="4"/>
      <c r="Z3" s="4"/>
      <c r="AA3" s="4"/>
    </row>
    <row r="4" spans="2:27" x14ac:dyDescent="0.25">
      <c r="B4" s="7" t="s">
        <v>17</v>
      </c>
      <c r="C4" s="8">
        <v>0.8</v>
      </c>
    </row>
    <row r="5" spans="2:27" ht="26.25" customHeight="1" x14ac:dyDescent="0.25">
      <c r="B5" s="7" t="s">
        <v>16</v>
      </c>
      <c r="C5" s="8">
        <v>0.6</v>
      </c>
      <c r="E5" s="48"/>
      <c r="F5" s="48"/>
      <c r="G5" s="51" t="s">
        <v>42</v>
      </c>
      <c r="H5" s="51"/>
      <c r="I5" s="52"/>
      <c r="J5" s="51"/>
      <c r="K5" s="52"/>
      <c r="L5" s="51"/>
    </row>
    <row r="6" spans="2:27" ht="15.75" x14ac:dyDescent="0.25">
      <c r="B6" s="7" t="s">
        <v>23</v>
      </c>
      <c r="C6" s="8">
        <v>0.8</v>
      </c>
      <c r="E6" s="48"/>
      <c r="F6" s="48"/>
      <c r="G6" s="58"/>
      <c r="H6" s="59"/>
      <c r="I6" s="60"/>
      <c r="J6" s="59"/>
      <c r="K6" s="60"/>
      <c r="L6" s="59"/>
    </row>
    <row r="7" spans="2:27" ht="12" customHeight="1" thickBot="1" x14ac:dyDescent="0.3">
      <c r="B7" s="9" t="s">
        <v>0</v>
      </c>
      <c r="C7" s="10">
        <v>0</v>
      </c>
      <c r="E7" s="137" t="s">
        <v>56</v>
      </c>
      <c r="F7" s="138"/>
      <c r="G7" s="58"/>
      <c r="H7" s="59"/>
      <c r="I7" s="64"/>
      <c r="J7" s="59"/>
      <c r="K7" s="60"/>
      <c r="L7" s="59"/>
    </row>
    <row r="8" spans="2:27" ht="15" hidden="1" customHeight="1" x14ac:dyDescent="0.3">
      <c r="B8" s="25"/>
      <c r="C8" s="26"/>
      <c r="E8" s="137"/>
      <c r="F8" s="138"/>
      <c r="G8" s="58"/>
      <c r="H8" s="59"/>
      <c r="I8" s="60"/>
      <c r="J8" s="59"/>
      <c r="K8" s="60"/>
      <c r="L8" s="59"/>
    </row>
    <row r="9" spans="2:27" ht="15.75" customHeight="1" x14ac:dyDescent="0.25">
      <c r="B9" s="35" t="s">
        <v>2</v>
      </c>
      <c r="C9" s="36"/>
      <c r="E9" s="137"/>
      <c r="F9" s="138"/>
      <c r="G9" s="58"/>
      <c r="H9" s="59"/>
      <c r="I9" s="60"/>
      <c r="J9" s="59"/>
      <c r="K9" s="60"/>
      <c r="L9" s="59"/>
    </row>
    <row r="10" spans="2:27" ht="15.75" x14ac:dyDescent="0.25">
      <c r="B10" s="16" t="s">
        <v>59</v>
      </c>
      <c r="C10" s="17">
        <v>5000</v>
      </c>
      <c r="E10" s="139"/>
      <c r="F10" s="140"/>
      <c r="G10" s="58"/>
      <c r="H10" s="59"/>
      <c r="I10" s="66" t="s">
        <v>9</v>
      </c>
      <c r="J10" s="51"/>
      <c r="K10" s="52"/>
      <c r="L10" s="51"/>
    </row>
    <row r="11" spans="2:27" ht="15.75" x14ac:dyDescent="0.25">
      <c r="B11" s="7" t="s">
        <v>1</v>
      </c>
      <c r="C11" s="18">
        <v>40000</v>
      </c>
      <c r="E11" s="48"/>
      <c r="F11" s="48"/>
      <c r="G11" s="58"/>
      <c r="H11" s="59"/>
      <c r="I11" s="67">
        <f>C15</f>
        <v>5.0000000000000001E-3</v>
      </c>
      <c r="J11" s="59"/>
      <c r="K11" s="60"/>
      <c r="L11" s="59"/>
    </row>
    <row r="12" spans="2:27" ht="16.5" thickBot="1" x14ac:dyDescent="0.3">
      <c r="B12" s="9" t="s">
        <v>4</v>
      </c>
      <c r="C12" s="27">
        <v>80000</v>
      </c>
      <c r="E12" s="48"/>
      <c r="F12" s="48"/>
      <c r="G12" s="58"/>
      <c r="H12" s="59"/>
      <c r="I12" s="67"/>
      <c r="J12" s="59"/>
      <c r="K12" s="60"/>
      <c r="L12" s="59"/>
    </row>
    <row r="13" spans="2:27" ht="14.25" customHeight="1" x14ac:dyDescent="0.25">
      <c r="B13" s="33" t="s">
        <v>60</v>
      </c>
      <c r="C13" s="34"/>
      <c r="E13" s="48"/>
      <c r="F13" s="48"/>
      <c r="G13" s="58"/>
      <c r="H13" s="59"/>
      <c r="I13" s="69"/>
      <c r="J13" s="70"/>
      <c r="K13" s="60"/>
      <c r="L13" s="59"/>
    </row>
    <row r="14" spans="2:27" ht="14.25" customHeight="1" x14ac:dyDescent="0.25">
      <c r="B14" s="7" t="s">
        <v>43</v>
      </c>
      <c r="C14" s="8">
        <v>5</v>
      </c>
      <c r="E14" s="48"/>
      <c r="F14" s="48"/>
      <c r="G14" s="58"/>
      <c r="H14" s="59"/>
      <c r="I14" s="69"/>
      <c r="J14" s="70"/>
      <c r="K14" s="60"/>
      <c r="L14" s="59"/>
    </row>
    <row r="15" spans="2:27" ht="15.75" x14ac:dyDescent="0.25">
      <c r="B15" s="7" t="s">
        <v>7</v>
      </c>
      <c r="C15" s="19">
        <v>5.0000000000000001E-3</v>
      </c>
      <c r="E15" s="48"/>
      <c r="F15" s="48"/>
      <c r="G15" s="58"/>
      <c r="H15" s="59"/>
      <c r="I15" s="69"/>
      <c r="J15" s="59"/>
      <c r="K15" s="60"/>
      <c r="L15" s="59"/>
    </row>
    <row r="16" spans="2:27" ht="15.75" x14ac:dyDescent="0.25">
      <c r="B16" s="7" t="s">
        <v>5</v>
      </c>
      <c r="C16" s="20">
        <v>0.01</v>
      </c>
      <c r="E16" s="48"/>
      <c r="F16" s="48"/>
      <c r="G16" s="76" t="s">
        <v>8</v>
      </c>
      <c r="H16" s="51"/>
      <c r="I16" s="69"/>
      <c r="J16" s="59"/>
      <c r="K16" s="77" t="s">
        <v>12</v>
      </c>
      <c r="L16" s="78"/>
    </row>
    <row r="17" spans="2:12" ht="15.75" x14ac:dyDescent="0.25">
      <c r="B17" s="7" t="s">
        <v>3</v>
      </c>
      <c r="C17" s="20">
        <v>0.25</v>
      </c>
      <c r="E17" s="48"/>
      <c r="F17" s="48"/>
      <c r="G17" s="59"/>
      <c r="H17" s="59"/>
      <c r="I17" s="69"/>
      <c r="J17" s="59"/>
      <c r="K17" s="79">
        <f>C16</f>
        <v>0.01</v>
      </c>
      <c r="L17" s="59"/>
    </row>
    <row r="18" spans="2:12" ht="30" x14ac:dyDescent="0.25">
      <c r="B18" s="21" t="s">
        <v>6</v>
      </c>
      <c r="C18" s="8">
        <v>7</v>
      </c>
      <c r="E18" s="48"/>
      <c r="F18" s="48"/>
      <c r="G18" s="59"/>
      <c r="H18" s="59"/>
      <c r="I18" s="81" t="s">
        <v>10</v>
      </c>
      <c r="J18" s="51"/>
      <c r="K18" s="69"/>
      <c r="L18" s="59"/>
    </row>
    <row r="19" spans="2:12" ht="28.5" customHeight="1" thickBot="1" x14ac:dyDescent="0.3">
      <c r="B19" s="22" t="s">
        <v>24</v>
      </c>
      <c r="C19" s="10">
        <v>5</v>
      </c>
      <c r="E19" s="48"/>
      <c r="F19" s="48"/>
      <c r="G19" s="59"/>
      <c r="H19" s="59"/>
      <c r="I19" s="83">
        <f>1-I11</f>
        <v>0.995</v>
      </c>
      <c r="J19" s="84"/>
      <c r="K19" s="85"/>
      <c r="L19" s="84"/>
    </row>
    <row r="20" spans="2:12" ht="15" customHeight="1" x14ac:dyDescent="0.25">
      <c r="B20" s="31" t="s">
        <v>32</v>
      </c>
      <c r="C20" s="32"/>
      <c r="E20" s="48"/>
      <c r="F20" s="48"/>
      <c r="G20" s="59"/>
      <c r="H20" s="59"/>
      <c r="I20" s="91"/>
      <c r="J20" s="84"/>
      <c r="K20" s="92" t="s">
        <v>11</v>
      </c>
      <c r="L20" s="93"/>
    </row>
    <row r="21" spans="2:12" ht="16.5" thickBot="1" x14ac:dyDescent="0.3">
      <c r="B21" s="23" t="s">
        <v>33</v>
      </c>
      <c r="C21" s="24">
        <v>0.03</v>
      </c>
      <c r="E21" s="48"/>
      <c r="F21" s="48"/>
      <c r="G21" s="59"/>
      <c r="H21" s="59"/>
      <c r="I21" s="91"/>
      <c r="J21" s="84"/>
      <c r="K21" s="83">
        <f>1-K17</f>
        <v>0.99</v>
      </c>
      <c r="L21" s="84"/>
    </row>
    <row r="22" spans="2:12" ht="15.75" customHeight="1" x14ac:dyDescent="0.25">
      <c r="C22" s="11"/>
      <c r="D22" s="11"/>
      <c r="E22" s="48"/>
      <c r="F22" s="48"/>
      <c r="G22" s="48"/>
      <c r="H22" s="48"/>
      <c r="I22" s="49"/>
      <c r="J22" s="48"/>
      <c r="K22" s="49"/>
      <c r="L22" s="48"/>
    </row>
    <row r="23" spans="2:12" ht="29.25" customHeight="1" x14ac:dyDescent="0.25">
      <c r="D23" s="11"/>
    </row>
    <row r="24" spans="2:12" ht="15" customHeight="1" x14ac:dyDescent="0.25">
      <c r="C24"/>
    </row>
    <row r="25" spans="2:12" x14ac:dyDescent="0.25">
      <c r="C25"/>
    </row>
    <row r="26" spans="2:12" ht="15.75" customHeight="1" x14ac:dyDescent="0.25">
      <c r="C26"/>
    </row>
    <row r="27" spans="2:12" x14ac:dyDescent="0.25">
      <c r="C27"/>
    </row>
    <row r="28" spans="2:12" x14ac:dyDescent="0.25">
      <c r="C28"/>
    </row>
    <row r="29" spans="2:12" x14ac:dyDescent="0.25">
      <c r="C29"/>
    </row>
    <row r="30" spans="2:12" x14ac:dyDescent="0.25">
      <c r="C30"/>
    </row>
    <row r="31" spans="2:12" x14ac:dyDescent="0.25">
      <c r="C31"/>
    </row>
    <row r="32" spans="2:12" x14ac:dyDescent="0.25">
      <c r="C32"/>
    </row>
    <row r="33" spans="3:3" x14ac:dyDescent="0.25">
      <c r="C33"/>
    </row>
  </sheetData>
  <mergeCells count="8">
    <mergeCell ref="B20:C20"/>
    <mergeCell ref="E7:F10"/>
    <mergeCell ref="B9:C9"/>
    <mergeCell ref="B13:C13"/>
    <mergeCell ref="B3:C3"/>
    <mergeCell ref="G3:H3"/>
    <mergeCell ref="I3:L3"/>
    <mergeCell ref="B2:C2"/>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745ED-440F-459C-AF1A-382B1F32CE7C}">
  <sheetPr>
    <tabColor rgb="FF002060"/>
  </sheetPr>
  <dimension ref="B1:U35"/>
  <sheetViews>
    <sheetView showGridLines="0" zoomScale="120" zoomScaleNormal="120" workbookViewId="0">
      <selection activeCell="C18" sqref="C18"/>
    </sheetView>
    <sheetView workbookViewId="1"/>
    <sheetView workbookViewId="2">
      <selection activeCell="B10" sqref="B10"/>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s>
  <sheetData>
    <row r="1" spans="2:21" ht="6" customHeight="1" x14ac:dyDescent="0.25"/>
    <row r="2" spans="2:21" ht="19.5" thickBot="1" x14ac:dyDescent="0.35">
      <c r="B2" s="50" t="s">
        <v>26</v>
      </c>
      <c r="C2" s="50"/>
      <c r="G2" s="109"/>
      <c r="H2" s="109"/>
      <c r="I2" s="110"/>
      <c r="J2" s="109"/>
      <c r="K2" s="110"/>
      <c r="L2" s="109"/>
      <c r="M2" s="110"/>
      <c r="N2" s="109"/>
      <c r="O2" s="4"/>
      <c r="P2" s="4"/>
      <c r="Q2" s="4"/>
      <c r="R2" s="4"/>
      <c r="S2" s="4"/>
      <c r="T2" s="4"/>
      <c r="U2" s="4"/>
    </row>
    <row r="3" spans="2:21" ht="34.5" customHeight="1" x14ac:dyDescent="0.3">
      <c r="B3" s="31" t="s">
        <v>25</v>
      </c>
      <c r="C3" s="32"/>
      <c r="G3" s="114" t="s">
        <v>46</v>
      </c>
      <c r="H3" s="114"/>
      <c r="I3" s="114" t="s">
        <v>47</v>
      </c>
      <c r="J3" s="114"/>
      <c r="K3" s="114"/>
      <c r="L3" s="114"/>
      <c r="M3" s="114"/>
      <c r="N3" s="115"/>
      <c r="O3" s="4"/>
      <c r="P3" s="4"/>
      <c r="Q3" s="4"/>
      <c r="R3" s="4"/>
      <c r="S3" s="4"/>
      <c r="T3" s="4"/>
      <c r="U3" s="4"/>
    </row>
    <row r="4" spans="2:21" x14ac:dyDescent="0.25">
      <c r="B4" s="7" t="s">
        <v>17</v>
      </c>
      <c r="C4" s="8">
        <v>0.8</v>
      </c>
    </row>
    <row r="5" spans="2:21" ht="26.25" customHeight="1" x14ac:dyDescent="0.25">
      <c r="B5" s="7" t="s">
        <v>16</v>
      </c>
      <c r="C5" s="8">
        <v>0.6</v>
      </c>
      <c r="E5" s="48"/>
      <c r="F5" s="48"/>
      <c r="G5" s="51" t="s">
        <v>42</v>
      </c>
      <c r="H5" s="51"/>
      <c r="I5" s="52"/>
      <c r="J5" s="51"/>
      <c r="K5" s="52"/>
      <c r="L5" s="51"/>
      <c r="M5" s="52"/>
      <c r="N5" s="48"/>
    </row>
    <row r="6" spans="2:21" ht="15.75" x14ac:dyDescent="0.25">
      <c r="B6" s="7" t="s">
        <v>23</v>
      </c>
      <c r="C6" s="8">
        <v>0.8</v>
      </c>
      <c r="E6" s="48"/>
      <c r="F6" s="48"/>
      <c r="G6" s="58"/>
      <c r="H6" s="59"/>
      <c r="I6" s="60"/>
      <c r="J6" s="59"/>
      <c r="K6" s="60"/>
      <c r="L6" s="59"/>
      <c r="M6" s="60"/>
      <c r="N6" s="48"/>
    </row>
    <row r="7" spans="2:21" ht="12" customHeight="1" thickBot="1" x14ac:dyDescent="0.3">
      <c r="B7" s="9" t="s">
        <v>0</v>
      </c>
      <c r="C7" s="10">
        <v>0</v>
      </c>
      <c r="E7" s="137" t="s">
        <v>56</v>
      </c>
      <c r="F7" s="138"/>
      <c r="G7" s="58"/>
      <c r="H7" s="59"/>
      <c r="I7" s="64"/>
      <c r="J7" s="59"/>
      <c r="K7" s="60"/>
      <c r="L7" s="59"/>
      <c r="M7" s="60"/>
      <c r="N7" s="48"/>
    </row>
    <row r="8" spans="2:21" ht="15" hidden="1" customHeight="1" x14ac:dyDescent="0.3">
      <c r="B8" s="25"/>
      <c r="C8" s="26"/>
      <c r="E8" s="137"/>
      <c r="F8" s="138"/>
      <c r="G8" s="58"/>
      <c r="H8" s="59"/>
      <c r="I8" s="60"/>
      <c r="J8" s="59"/>
      <c r="K8" s="60"/>
      <c r="L8" s="59"/>
      <c r="M8" s="60"/>
      <c r="N8" s="48"/>
    </row>
    <row r="9" spans="2:21" ht="15.75" customHeight="1" x14ac:dyDescent="0.25">
      <c r="B9" s="35" t="s">
        <v>2</v>
      </c>
      <c r="C9" s="36"/>
      <c r="E9" s="137"/>
      <c r="F9" s="138"/>
      <c r="G9" s="58"/>
      <c r="H9" s="59"/>
      <c r="I9" s="60"/>
      <c r="J9" s="59"/>
      <c r="K9" s="60"/>
      <c r="L9" s="59"/>
      <c r="M9" s="60"/>
      <c r="N9" s="48"/>
    </row>
    <row r="10" spans="2:21" ht="15.75" x14ac:dyDescent="0.25">
      <c r="B10" s="16" t="s">
        <v>59</v>
      </c>
      <c r="C10" s="17">
        <v>5000</v>
      </c>
      <c r="E10" s="139"/>
      <c r="F10" s="140"/>
      <c r="G10" s="58"/>
      <c r="H10" s="59"/>
      <c r="I10" s="66" t="s">
        <v>9</v>
      </c>
      <c r="J10" s="51"/>
      <c r="K10" s="52"/>
      <c r="L10" s="51"/>
      <c r="M10" s="52"/>
      <c r="N10" s="48"/>
    </row>
    <row r="11" spans="2:21" ht="15.75" x14ac:dyDescent="0.25">
      <c r="B11" s="7" t="s">
        <v>1</v>
      </c>
      <c r="C11" s="18">
        <v>40000</v>
      </c>
      <c r="E11" s="48"/>
      <c r="F11" s="48"/>
      <c r="G11" s="58"/>
      <c r="H11" s="59"/>
      <c r="I11" s="67">
        <f>C15</f>
        <v>5.0000000000000001E-3</v>
      </c>
      <c r="J11" s="59"/>
      <c r="K11" s="60"/>
      <c r="L11" s="59"/>
      <c r="M11" s="60"/>
      <c r="N11" s="48"/>
    </row>
    <row r="12" spans="2:21" ht="16.5" thickBot="1" x14ac:dyDescent="0.3">
      <c r="B12" s="9" t="s">
        <v>4</v>
      </c>
      <c r="C12" s="27">
        <v>80000</v>
      </c>
      <c r="E12" s="48"/>
      <c r="F12" s="48"/>
      <c r="G12" s="58"/>
      <c r="H12" s="59"/>
      <c r="I12" s="67"/>
      <c r="J12" s="59"/>
      <c r="K12" s="60"/>
      <c r="L12" s="59"/>
      <c r="M12" s="60"/>
      <c r="N12" s="48"/>
    </row>
    <row r="13" spans="2:21" ht="14.25" customHeight="1" x14ac:dyDescent="0.25">
      <c r="B13" s="33" t="s">
        <v>60</v>
      </c>
      <c r="C13" s="34"/>
      <c r="E13" s="48"/>
      <c r="F13" s="48"/>
      <c r="G13" s="58"/>
      <c r="H13" s="59"/>
      <c r="I13" s="69"/>
      <c r="J13" s="70"/>
      <c r="K13" s="60"/>
      <c r="L13" s="59"/>
      <c r="M13" s="52" t="s">
        <v>0</v>
      </c>
      <c r="N13" s="71"/>
    </row>
    <row r="14" spans="2:21" ht="14.25" customHeight="1" x14ac:dyDescent="0.25">
      <c r="B14" s="7" t="s">
        <v>43</v>
      </c>
      <c r="C14" s="8">
        <v>5</v>
      </c>
      <c r="E14" s="48"/>
      <c r="F14" s="48"/>
      <c r="G14" s="58"/>
      <c r="H14" s="59"/>
      <c r="I14" s="69"/>
      <c r="J14" s="70"/>
      <c r="K14" s="60"/>
      <c r="L14" s="59"/>
      <c r="M14" s="72">
        <f>C17</f>
        <v>0.25</v>
      </c>
      <c r="N14" s="71"/>
    </row>
    <row r="15" spans="2:21" ht="15.75" x14ac:dyDescent="0.25">
      <c r="B15" s="7" t="s">
        <v>7</v>
      </c>
      <c r="C15" s="19">
        <v>5.0000000000000001E-3</v>
      </c>
      <c r="E15" s="48"/>
      <c r="F15" s="48"/>
      <c r="G15" s="58"/>
      <c r="H15" s="59"/>
      <c r="I15" s="69"/>
      <c r="J15" s="59"/>
      <c r="K15" s="60"/>
      <c r="L15" s="59"/>
      <c r="M15" s="73"/>
      <c r="N15" s="74"/>
    </row>
    <row r="16" spans="2:21" ht="15.75" x14ac:dyDescent="0.25">
      <c r="B16" s="7" t="s">
        <v>5</v>
      </c>
      <c r="C16" s="20">
        <v>0.01</v>
      </c>
      <c r="E16" s="48"/>
      <c r="F16" s="48"/>
      <c r="G16" s="76" t="s">
        <v>8</v>
      </c>
      <c r="H16" s="51"/>
      <c r="I16" s="69"/>
      <c r="J16" s="59"/>
      <c r="K16" s="77" t="s">
        <v>12</v>
      </c>
      <c r="L16" s="78"/>
      <c r="M16" s="69"/>
      <c r="N16" s="71"/>
    </row>
    <row r="17" spans="2:14" ht="15.75" x14ac:dyDescent="0.25">
      <c r="B17" s="7" t="s">
        <v>3</v>
      </c>
      <c r="C17" s="20">
        <v>0.25</v>
      </c>
      <c r="E17" s="48"/>
      <c r="F17" s="48"/>
      <c r="G17" s="59"/>
      <c r="H17" s="59"/>
      <c r="I17" s="69"/>
      <c r="J17" s="59"/>
      <c r="K17" s="79">
        <f>C16</f>
        <v>0.01</v>
      </c>
      <c r="L17" s="59"/>
      <c r="M17" s="69"/>
      <c r="N17" s="71"/>
    </row>
    <row r="18" spans="2:14" ht="30" x14ac:dyDescent="0.25">
      <c r="B18" s="21" t="s">
        <v>6</v>
      </c>
      <c r="C18" s="8">
        <v>7</v>
      </c>
      <c r="E18" s="48"/>
      <c r="F18" s="48"/>
      <c r="G18" s="59"/>
      <c r="H18" s="59"/>
      <c r="I18" s="81" t="s">
        <v>10</v>
      </c>
      <c r="J18" s="51"/>
      <c r="K18" s="69"/>
      <c r="L18" s="59"/>
      <c r="M18" s="82" t="s">
        <v>10</v>
      </c>
      <c r="N18" s="71"/>
    </row>
    <row r="19" spans="2:14" ht="28.5" customHeight="1" thickBot="1" x14ac:dyDescent="0.3">
      <c r="B19" s="22" t="s">
        <v>24</v>
      </c>
      <c r="C19" s="10">
        <v>5</v>
      </c>
      <c r="E19" s="48"/>
      <c r="F19" s="48"/>
      <c r="G19" s="59"/>
      <c r="H19" s="59"/>
      <c r="I19" s="83">
        <f>1-I11</f>
        <v>0.995</v>
      </c>
      <c r="J19" s="84"/>
      <c r="K19" s="85"/>
      <c r="L19" s="84"/>
      <c r="M19" s="86">
        <f>1-M14</f>
        <v>0.75</v>
      </c>
      <c r="N19" s="87"/>
    </row>
    <row r="20" spans="2:14" ht="15" customHeight="1" x14ac:dyDescent="0.25">
      <c r="B20" s="31" t="s">
        <v>32</v>
      </c>
      <c r="C20" s="32"/>
      <c r="E20" s="48"/>
      <c r="F20" s="48"/>
      <c r="G20" s="59"/>
      <c r="H20" s="59"/>
      <c r="I20" s="91"/>
      <c r="J20" s="84"/>
      <c r="K20" s="92" t="s">
        <v>11</v>
      </c>
      <c r="L20" s="93"/>
      <c r="M20" s="94"/>
      <c r="N20" s="65"/>
    </row>
    <row r="21" spans="2:14" ht="16.5" thickBot="1" x14ac:dyDescent="0.3">
      <c r="B21" s="23" t="s">
        <v>33</v>
      </c>
      <c r="C21" s="24">
        <v>0.03</v>
      </c>
      <c r="E21" s="48"/>
      <c r="F21" s="48"/>
      <c r="G21" s="59"/>
      <c r="H21" s="59"/>
      <c r="I21" s="91"/>
      <c r="J21" s="84"/>
      <c r="K21" s="83">
        <f>1-K17</f>
        <v>0.99</v>
      </c>
      <c r="L21" s="84"/>
      <c r="M21" s="91"/>
      <c r="N21" s="65"/>
    </row>
    <row r="22" spans="2:14" ht="15.75" customHeight="1" x14ac:dyDescent="0.25">
      <c r="C22" s="11"/>
      <c r="D22" s="11"/>
      <c r="E22" s="48"/>
      <c r="F22" s="48"/>
      <c r="G22" s="48"/>
      <c r="H22" s="48"/>
      <c r="I22" s="49"/>
      <c r="J22" s="48"/>
      <c r="K22" s="49"/>
      <c r="L22" s="48"/>
      <c r="M22" s="49"/>
      <c r="N22" s="48"/>
    </row>
    <row r="23" spans="2:14" ht="29.25" customHeight="1" x14ac:dyDescent="0.25">
      <c r="D23" s="11"/>
    </row>
    <row r="24" spans="2:14" ht="15" customHeight="1" x14ac:dyDescent="0.25">
      <c r="C24"/>
    </row>
    <row r="25" spans="2:14" x14ac:dyDescent="0.25">
      <c r="C25"/>
    </row>
    <row r="26" spans="2:14" ht="15.75" customHeight="1" x14ac:dyDescent="0.25">
      <c r="C26"/>
    </row>
    <row r="27" spans="2:14" x14ac:dyDescent="0.25">
      <c r="C27"/>
    </row>
    <row r="28" spans="2:14" x14ac:dyDescent="0.25">
      <c r="C28"/>
    </row>
    <row r="29" spans="2:14" x14ac:dyDescent="0.25">
      <c r="C29"/>
    </row>
    <row r="30" spans="2:14" x14ac:dyDescent="0.25">
      <c r="C30"/>
    </row>
    <row r="31" spans="2:14" x14ac:dyDescent="0.25">
      <c r="C31"/>
    </row>
    <row r="32" spans="2:14" x14ac:dyDescent="0.25">
      <c r="C32"/>
    </row>
    <row r="33" spans="3:3" x14ac:dyDescent="0.25">
      <c r="C33"/>
    </row>
    <row r="34" spans="3:3" x14ac:dyDescent="0.25">
      <c r="C34"/>
    </row>
    <row r="35" spans="3:3" x14ac:dyDescent="0.25">
      <c r="C35"/>
    </row>
  </sheetData>
  <mergeCells count="8">
    <mergeCell ref="B20:C20"/>
    <mergeCell ref="E7:F10"/>
    <mergeCell ref="B9:C9"/>
    <mergeCell ref="B13:C13"/>
    <mergeCell ref="B3:C3"/>
    <mergeCell ref="G3:H3"/>
    <mergeCell ref="I3:M3"/>
    <mergeCell ref="B2:C2"/>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FC4E-B256-4B12-85A9-EC12DB2715D5}">
  <sheetPr>
    <tabColor theme="0" tint="-0.499984740745262"/>
  </sheetPr>
  <dimension ref="B1:Y34"/>
  <sheetViews>
    <sheetView zoomScale="120" zoomScaleNormal="120" workbookViewId="0">
      <selection activeCell="F23" sqref="F23"/>
    </sheetView>
    <sheetView workbookViewId="1"/>
    <sheetView workbookViewId="2">
      <selection activeCell="H26" sqref="H26"/>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s>
  <sheetData>
    <row r="1" spans="2:25" ht="6" customHeight="1" x14ac:dyDescent="0.25"/>
    <row r="2" spans="2:25" ht="19.5" thickBot="1" x14ac:dyDescent="0.35">
      <c r="B2" s="50" t="s">
        <v>26</v>
      </c>
      <c r="C2" s="50"/>
      <c r="G2" s="109"/>
      <c r="H2" s="109"/>
      <c r="I2" s="110"/>
      <c r="J2" s="109"/>
      <c r="K2" s="110"/>
      <c r="L2" s="109"/>
      <c r="M2" s="110"/>
      <c r="N2" s="109"/>
      <c r="O2" s="111"/>
      <c r="P2" s="4"/>
      <c r="Q2" s="4"/>
      <c r="R2" s="4"/>
      <c r="S2" s="4"/>
      <c r="T2" s="4"/>
      <c r="U2" s="4"/>
      <c r="V2" s="4"/>
      <c r="W2" s="4"/>
      <c r="X2" s="4"/>
      <c r="Y2" s="4"/>
    </row>
    <row r="3" spans="2:25" ht="34.5" customHeight="1" x14ac:dyDescent="0.3">
      <c r="B3" s="31" t="s">
        <v>25</v>
      </c>
      <c r="C3" s="32"/>
      <c r="G3" s="114" t="s">
        <v>46</v>
      </c>
      <c r="H3" s="114"/>
      <c r="I3" s="114" t="s">
        <v>47</v>
      </c>
      <c r="J3" s="114"/>
      <c r="K3" s="114"/>
      <c r="L3" s="114"/>
      <c r="M3" s="114"/>
      <c r="N3" s="115"/>
      <c r="O3" s="116" t="s">
        <v>13</v>
      </c>
      <c r="P3" s="4"/>
      <c r="Q3" s="4"/>
      <c r="R3" s="4"/>
      <c r="S3" s="4"/>
      <c r="T3" s="4"/>
      <c r="U3" s="4"/>
      <c r="V3" s="4"/>
      <c r="W3" s="4"/>
      <c r="X3" s="4"/>
      <c r="Y3" s="4"/>
    </row>
    <row r="4" spans="2:25" ht="15.75" thickBot="1" x14ac:dyDescent="0.3">
      <c r="B4" s="7" t="s">
        <v>17</v>
      </c>
      <c r="C4" s="8">
        <v>0.8</v>
      </c>
    </row>
    <row r="5" spans="2:25" ht="26.25" customHeight="1" x14ac:dyDescent="0.25">
      <c r="B5" s="7" t="s">
        <v>16</v>
      </c>
      <c r="C5" s="8">
        <v>0.6</v>
      </c>
      <c r="E5" s="48"/>
      <c r="F5" s="48"/>
      <c r="G5" s="51" t="s">
        <v>42</v>
      </c>
      <c r="H5" s="51"/>
      <c r="I5" s="52"/>
      <c r="J5" s="51"/>
      <c r="K5" s="52"/>
      <c r="L5" s="51"/>
      <c r="M5" s="52"/>
      <c r="N5" s="48"/>
      <c r="O5" s="143">
        <v>1</v>
      </c>
    </row>
    <row r="6" spans="2:25" ht="16.5" thickBot="1" x14ac:dyDescent="0.3">
      <c r="B6" s="7" t="s">
        <v>23</v>
      </c>
      <c r="C6" s="8">
        <v>0.8</v>
      </c>
      <c r="E6" s="48"/>
      <c r="F6" s="48"/>
      <c r="G6" s="58"/>
      <c r="H6" s="59"/>
      <c r="I6" s="60"/>
      <c r="J6" s="59"/>
      <c r="K6" s="60"/>
      <c r="L6" s="59"/>
      <c r="M6" s="60"/>
      <c r="N6" s="48"/>
      <c r="O6" s="144"/>
    </row>
    <row r="7" spans="2:25" ht="12" customHeight="1" thickBot="1" x14ac:dyDescent="0.3">
      <c r="B7" s="9" t="s">
        <v>0</v>
      </c>
      <c r="C7" s="10">
        <v>0</v>
      </c>
      <c r="E7" s="137" t="s">
        <v>56</v>
      </c>
      <c r="F7" s="138"/>
      <c r="G7" s="58"/>
      <c r="H7" s="59"/>
      <c r="I7" s="64"/>
      <c r="J7" s="59"/>
      <c r="K7" s="60"/>
      <c r="L7" s="59"/>
      <c r="M7" s="60"/>
      <c r="N7" s="48"/>
      <c r="O7" s="54"/>
    </row>
    <row r="8" spans="2:25" ht="15" hidden="1" customHeight="1" x14ac:dyDescent="0.25">
      <c r="B8" s="25"/>
      <c r="C8" s="26"/>
      <c r="E8" s="137"/>
      <c r="F8" s="138"/>
      <c r="G8" s="58"/>
      <c r="H8" s="59"/>
      <c r="I8" s="60"/>
      <c r="J8" s="59"/>
      <c r="K8" s="60"/>
      <c r="L8" s="59"/>
      <c r="M8" s="60"/>
      <c r="N8" s="48"/>
      <c r="O8" s="54"/>
    </row>
    <row r="9" spans="2:25" ht="15.75" customHeight="1" x14ac:dyDescent="0.25">
      <c r="B9" s="35" t="s">
        <v>2</v>
      </c>
      <c r="C9" s="36"/>
      <c r="E9" s="137"/>
      <c r="F9" s="138"/>
      <c r="G9" s="58"/>
      <c r="H9" s="59"/>
      <c r="I9" s="60"/>
      <c r="J9" s="59"/>
      <c r="K9" s="60"/>
      <c r="L9" s="59"/>
      <c r="M9" s="60"/>
      <c r="N9" s="48"/>
      <c r="O9" s="54"/>
    </row>
    <row r="10" spans="2:25" ht="15.75" x14ac:dyDescent="0.25">
      <c r="B10" s="16" t="s">
        <v>59</v>
      </c>
      <c r="C10" s="17">
        <v>5000</v>
      </c>
      <c r="E10" s="139"/>
      <c r="F10" s="140"/>
      <c r="G10" s="58"/>
      <c r="H10" s="59"/>
      <c r="I10" s="66" t="s">
        <v>9</v>
      </c>
      <c r="J10" s="51"/>
      <c r="K10" s="52"/>
      <c r="L10" s="51"/>
      <c r="M10" s="52"/>
      <c r="N10" s="48"/>
      <c r="O10" s="141">
        <f>I11</f>
        <v>5.0000000000000001E-3</v>
      </c>
    </row>
    <row r="11" spans="2:25" ht="15.75" x14ac:dyDescent="0.25">
      <c r="B11" s="7" t="s">
        <v>1</v>
      </c>
      <c r="C11" s="18">
        <v>40000</v>
      </c>
      <c r="E11" s="48"/>
      <c r="F11" s="48"/>
      <c r="G11" s="58"/>
      <c r="H11" s="59"/>
      <c r="I11" s="67">
        <f>C15</f>
        <v>5.0000000000000001E-3</v>
      </c>
      <c r="J11" s="59"/>
      <c r="K11" s="60"/>
      <c r="L11" s="59"/>
      <c r="M11" s="60"/>
      <c r="N11" s="48"/>
      <c r="O11" s="141"/>
    </row>
    <row r="12" spans="2:25" ht="16.5" thickBot="1" x14ac:dyDescent="0.3">
      <c r="B12" s="9" t="s">
        <v>4</v>
      </c>
      <c r="C12" s="27">
        <v>80000</v>
      </c>
      <c r="E12" s="48"/>
      <c r="F12" s="48"/>
      <c r="G12" s="58"/>
      <c r="H12" s="59"/>
      <c r="I12" s="67"/>
      <c r="J12" s="59"/>
      <c r="K12" s="60"/>
      <c r="L12" s="59"/>
      <c r="M12" s="60"/>
      <c r="N12" s="48"/>
      <c r="O12" s="88"/>
    </row>
    <row r="13" spans="2:25" ht="14.25" customHeight="1" x14ac:dyDescent="0.25">
      <c r="B13" s="33" t="s">
        <v>60</v>
      </c>
      <c r="C13" s="34"/>
      <c r="E13" s="48"/>
      <c r="F13" s="48"/>
      <c r="G13" s="58"/>
      <c r="H13" s="59"/>
      <c r="I13" s="69"/>
      <c r="J13" s="70"/>
      <c r="K13" s="60"/>
      <c r="L13" s="59"/>
      <c r="M13" s="52" t="s">
        <v>0</v>
      </c>
      <c r="N13" s="71"/>
      <c r="O13" s="141">
        <f>I19*K17*M14</f>
        <v>2.4875000000000001E-3</v>
      </c>
    </row>
    <row r="14" spans="2:25" ht="14.25" customHeight="1" x14ac:dyDescent="0.25">
      <c r="B14" s="7" t="s">
        <v>43</v>
      </c>
      <c r="C14" s="8">
        <v>5</v>
      </c>
      <c r="E14" s="48"/>
      <c r="F14" s="48"/>
      <c r="G14" s="58"/>
      <c r="H14" s="59"/>
      <c r="I14" s="69"/>
      <c r="J14" s="70"/>
      <c r="K14" s="60"/>
      <c r="L14" s="59"/>
      <c r="M14" s="72">
        <f>C17</f>
        <v>0.25</v>
      </c>
      <c r="N14" s="71"/>
      <c r="O14" s="141"/>
    </row>
    <row r="15" spans="2:25" ht="15.75" x14ac:dyDescent="0.25">
      <c r="B15" s="7" t="s">
        <v>7</v>
      </c>
      <c r="C15" s="19">
        <v>5.0000000000000001E-3</v>
      </c>
      <c r="E15" s="48"/>
      <c r="F15" s="48"/>
      <c r="G15" s="58"/>
      <c r="H15" s="59"/>
      <c r="I15" s="69"/>
      <c r="J15" s="59"/>
      <c r="K15" s="60"/>
      <c r="L15" s="59"/>
      <c r="M15" s="73"/>
      <c r="N15" s="74"/>
      <c r="O15" s="54"/>
    </row>
    <row r="16" spans="2:25" ht="15.75" x14ac:dyDescent="0.25">
      <c r="B16" s="7" t="s">
        <v>5</v>
      </c>
      <c r="C16" s="20">
        <v>0.01</v>
      </c>
      <c r="E16" s="48"/>
      <c r="F16" s="48"/>
      <c r="G16" s="76" t="s">
        <v>8</v>
      </c>
      <c r="H16" s="51"/>
      <c r="I16" s="69"/>
      <c r="J16" s="59"/>
      <c r="K16" s="77" t="s">
        <v>12</v>
      </c>
      <c r="L16" s="78"/>
      <c r="M16" s="69"/>
      <c r="N16" s="71"/>
      <c r="O16" s="88"/>
    </row>
    <row r="17" spans="2:15" ht="15.75" x14ac:dyDescent="0.25">
      <c r="B17" s="7" t="s">
        <v>3</v>
      </c>
      <c r="C17" s="20">
        <v>0.25</v>
      </c>
      <c r="E17" s="48"/>
      <c r="F17" s="48"/>
      <c r="G17" s="59"/>
      <c r="H17" s="59"/>
      <c r="I17" s="69"/>
      <c r="J17" s="59"/>
      <c r="K17" s="79">
        <f>C16</f>
        <v>0.01</v>
      </c>
      <c r="L17" s="59"/>
      <c r="M17" s="69"/>
      <c r="N17" s="71"/>
      <c r="O17" s="88"/>
    </row>
    <row r="18" spans="2:15" ht="30" x14ac:dyDescent="0.25">
      <c r="B18" s="21" t="s">
        <v>6</v>
      </c>
      <c r="C18" s="8">
        <v>7</v>
      </c>
      <c r="E18" s="48"/>
      <c r="F18" s="48"/>
      <c r="G18" s="59"/>
      <c r="H18" s="59"/>
      <c r="I18" s="81" t="s">
        <v>10</v>
      </c>
      <c r="J18" s="51"/>
      <c r="K18" s="69"/>
      <c r="L18" s="59"/>
      <c r="M18" s="82" t="s">
        <v>10</v>
      </c>
      <c r="N18" s="71"/>
      <c r="O18" s="141">
        <f>I19*K17*M19</f>
        <v>7.4625000000000004E-3</v>
      </c>
    </row>
    <row r="19" spans="2:15" ht="28.5" customHeight="1" thickBot="1" x14ac:dyDescent="0.3">
      <c r="B19" s="22" t="s">
        <v>24</v>
      </c>
      <c r="C19" s="10">
        <v>5</v>
      </c>
      <c r="E19" s="48"/>
      <c r="F19" s="48"/>
      <c r="G19" s="59"/>
      <c r="H19" s="59"/>
      <c r="I19" s="83">
        <f>1-I11</f>
        <v>0.995</v>
      </c>
      <c r="J19" s="84"/>
      <c r="K19" s="85"/>
      <c r="L19" s="84"/>
      <c r="M19" s="86">
        <f>1-M14</f>
        <v>0.75</v>
      </c>
      <c r="N19" s="87"/>
      <c r="O19" s="141"/>
    </row>
    <row r="20" spans="2:15" ht="15" customHeight="1" x14ac:dyDescent="0.25">
      <c r="B20" s="31" t="s">
        <v>32</v>
      </c>
      <c r="C20" s="32"/>
      <c r="E20" s="48"/>
      <c r="F20" s="48"/>
      <c r="G20" s="59"/>
      <c r="H20" s="59"/>
      <c r="I20" s="91"/>
      <c r="J20" s="84"/>
      <c r="K20" s="92" t="s">
        <v>11</v>
      </c>
      <c r="L20" s="93"/>
      <c r="M20" s="94"/>
      <c r="N20" s="65"/>
      <c r="O20" s="88"/>
    </row>
    <row r="21" spans="2:15" ht="16.5" thickBot="1" x14ac:dyDescent="0.3">
      <c r="B21" s="23" t="s">
        <v>33</v>
      </c>
      <c r="C21" s="24">
        <v>0.03</v>
      </c>
      <c r="E21" s="48"/>
      <c r="F21" s="48"/>
      <c r="G21" s="59"/>
      <c r="H21" s="59"/>
      <c r="I21" s="91"/>
      <c r="J21" s="84"/>
      <c r="K21" s="83">
        <f>1-K17</f>
        <v>0.99</v>
      </c>
      <c r="L21" s="84"/>
      <c r="M21" s="91"/>
      <c r="N21" s="65"/>
      <c r="O21" s="88">
        <f>I19*K21</f>
        <v>0.98504999999999998</v>
      </c>
    </row>
    <row r="22" spans="2:15" ht="15.75" customHeight="1" thickBot="1" x14ac:dyDescent="0.3">
      <c r="C22" s="11"/>
      <c r="D22" s="11"/>
      <c r="E22" s="48"/>
      <c r="F22" s="48"/>
      <c r="G22" s="48"/>
      <c r="H22" s="48"/>
      <c r="I22" s="49"/>
      <c r="J22" s="48"/>
      <c r="K22" s="49"/>
      <c r="L22" s="48"/>
      <c r="M22" s="49"/>
      <c r="N22" s="48"/>
      <c r="O22" s="158">
        <f>SUM(O7:O21)</f>
        <v>1</v>
      </c>
    </row>
    <row r="23" spans="2:15" ht="29.25" customHeight="1" x14ac:dyDescent="0.25">
      <c r="B23"/>
      <c r="C23"/>
    </row>
    <row r="24" spans="2:15" ht="15" customHeight="1" x14ac:dyDescent="0.25">
      <c r="B24"/>
      <c r="C24"/>
    </row>
    <row r="25" spans="2:15" x14ac:dyDescent="0.25">
      <c r="B25"/>
      <c r="C25"/>
    </row>
    <row r="26" spans="2:15" ht="15.75" customHeight="1" x14ac:dyDescent="0.25">
      <c r="B26"/>
      <c r="C26"/>
    </row>
    <row r="27" spans="2:15" x14ac:dyDescent="0.25">
      <c r="B27"/>
      <c r="C27"/>
    </row>
    <row r="28" spans="2:15" x14ac:dyDescent="0.25">
      <c r="B28"/>
      <c r="C28"/>
    </row>
    <row r="29" spans="2:15" x14ac:dyDescent="0.25">
      <c r="B29"/>
      <c r="C29"/>
    </row>
    <row r="30" spans="2:15" x14ac:dyDescent="0.25">
      <c r="B30"/>
      <c r="C30"/>
    </row>
    <row r="31" spans="2:15" x14ac:dyDescent="0.25">
      <c r="B31"/>
      <c r="C31"/>
    </row>
    <row r="32" spans="2:15" x14ac:dyDescent="0.25">
      <c r="B32"/>
      <c r="C32"/>
    </row>
    <row r="33" spans="2:3" x14ac:dyDescent="0.25">
      <c r="B33"/>
      <c r="C33"/>
    </row>
    <row r="34" spans="2:3" x14ac:dyDescent="0.25">
      <c r="B34"/>
      <c r="C34"/>
    </row>
  </sheetData>
  <mergeCells count="12">
    <mergeCell ref="B20:C20"/>
    <mergeCell ref="O13:O14"/>
    <mergeCell ref="O18:O19"/>
    <mergeCell ref="O5:O6"/>
    <mergeCell ref="E7:F10"/>
    <mergeCell ref="B9:C9"/>
    <mergeCell ref="O10:O11"/>
    <mergeCell ref="B3:C3"/>
    <mergeCell ref="G3:H3"/>
    <mergeCell ref="I3:M3"/>
    <mergeCell ref="B2:C2"/>
    <mergeCell ref="B13:C13"/>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FE2CC-4653-4BFB-B19E-F33F7BDE9EBC}">
  <sheetPr>
    <tabColor theme="5" tint="0.59999389629810485"/>
  </sheetPr>
  <dimension ref="B1:W32"/>
  <sheetViews>
    <sheetView zoomScale="120" zoomScaleNormal="120" workbookViewId="0">
      <selection activeCell="C18" sqref="C18"/>
    </sheetView>
    <sheetView workbookViewId="1"/>
    <sheetView workbookViewId="2">
      <selection activeCell="O13" sqref="O13:O14"/>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s>
  <sheetData>
    <row r="1" spans="2:23" ht="6" customHeight="1" x14ac:dyDescent="0.25"/>
    <row r="2" spans="2:23" ht="19.5" thickBot="1" x14ac:dyDescent="0.35">
      <c r="B2" s="50" t="s">
        <v>26</v>
      </c>
      <c r="C2" s="50"/>
      <c r="G2" s="109"/>
      <c r="H2" s="109"/>
      <c r="I2" s="110"/>
      <c r="J2" s="109"/>
      <c r="K2" s="110"/>
      <c r="L2" s="109"/>
      <c r="M2" s="110"/>
      <c r="N2" s="109"/>
      <c r="O2" s="111"/>
      <c r="P2" s="111"/>
      <c r="Q2" s="4"/>
      <c r="R2" s="4"/>
      <c r="S2" s="4"/>
      <c r="T2" s="4"/>
      <c r="U2" s="4"/>
      <c r="V2" s="4"/>
      <c r="W2" s="4"/>
    </row>
    <row r="3" spans="2:23" ht="34.5" customHeight="1" x14ac:dyDescent="0.3">
      <c r="B3" s="31" t="s">
        <v>25</v>
      </c>
      <c r="C3" s="32"/>
      <c r="G3" s="114" t="s">
        <v>46</v>
      </c>
      <c r="H3" s="114"/>
      <c r="I3" s="114" t="s">
        <v>47</v>
      </c>
      <c r="J3" s="114"/>
      <c r="K3" s="114"/>
      <c r="L3" s="114"/>
      <c r="M3" s="114"/>
      <c r="N3" s="115"/>
      <c r="O3" s="116" t="s">
        <v>13</v>
      </c>
      <c r="P3" s="116" t="s">
        <v>27</v>
      </c>
      <c r="Q3" s="4"/>
      <c r="R3" s="4"/>
      <c r="S3" s="4"/>
      <c r="T3" s="4"/>
      <c r="U3" s="4"/>
      <c r="V3" s="4"/>
      <c r="W3" s="4"/>
    </row>
    <row r="4" spans="2:23" ht="15.75" thickBot="1" x14ac:dyDescent="0.3">
      <c r="B4" s="7" t="s">
        <v>17</v>
      </c>
      <c r="C4" s="8">
        <v>0.8</v>
      </c>
    </row>
    <row r="5" spans="2:23" ht="26.25" customHeight="1" x14ac:dyDescent="0.25">
      <c r="B5" s="7" t="s">
        <v>16</v>
      </c>
      <c r="C5" s="8">
        <v>0.6</v>
      </c>
      <c r="E5" s="48"/>
      <c r="F5" s="48"/>
      <c r="G5" s="51" t="s">
        <v>42</v>
      </c>
      <c r="H5" s="51"/>
      <c r="I5" s="52"/>
      <c r="J5" s="51"/>
      <c r="K5" s="52"/>
      <c r="L5" s="51"/>
      <c r="M5" s="52"/>
      <c r="N5" s="48"/>
      <c r="O5" s="143">
        <v>1</v>
      </c>
      <c r="P5" s="145" t="s">
        <v>15</v>
      </c>
    </row>
    <row r="6" spans="2:23" ht="16.5" thickBot="1" x14ac:dyDescent="0.3">
      <c r="B6" s="7" t="s">
        <v>23</v>
      </c>
      <c r="C6" s="8">
        <v>0.8</v>
      </c>
      <c r="E6" s="48"/>
      <c r="F6" s="48"/>
      <c r="G6" s="58"/>
      <c r="H6" s="59"/>
      <c r="I6" s="60"/>
      <c r="J6" s="59"/>
      <c r="K6" s="60"/>
      <c r="L6" s="59"/>
      <c r="M6" s="60"/>
      <c r="N6" s="48"/>
      <c r="O6" s="144"/>
      <c r="P6" s="145"/>
    </row>
    <row r="7" spans="2:23" ht="12" customHeight="1" thickBot="1" x14ac:dyDescent="0.3">
      <c r="B7" s="9" t="s">
        <v>0</v>
      </c>
      <c r="C7" s="10">
        <v>0</v>
      </c>
      <c r="E7" s="137" t="s">
        <v>56</v>
      </c>
      <c r="F7" s="138"/>
      <c r="G7" s="58"/>
      <c r="H7" s="59"/>
      <c r="I7" s="64"/>
      <c r="J7" s="59"/>
      <c r="K7" s="60"/>
      <c r="L7" s="59"/>
      <c r="M7" s="60"/>
      <c r="N7" s="48"/>
      <c r="O7" s="49"/>
      <c r="P7" s="48"/>
    </row>
    <row r="8" spans="2:23" ht="15" hidden="1" customHeight="1" thickBot="1" x14ac:dyDescent="0.3">
      <c r="B8" s="25"/>
      <c r="C8" s="26"/>
      <c r="E8" s="137"/>
      <c r="F8" s="138"/>
      <c r="G8" s="58"/>
      <c r="H8" s="59"/>
      <c r="I8" s="60"/>
      <c r="J8" s="59"/>
      <c r="K8" s="60"/>
      <c r="L8" s="59"/>
      <c r="M8" s="60"/>
      <c r="N8" s="48"/>
      <c r="O8" s="49"/>
      <c r="P8" s="48"/>
    </row>
    <row r="9" spans="2:23" ht="15.75" customHeight="1" x14ac:dyDescent="0.25">
      <c r="B9" s="35" t="s">
        <v>2</v>
      </c>
      <c r="C9" s="36"/>
      <c r="E9" s="137"/>
      <c r="F9" s="138"/>
      <c r="G9" s="58"/>
      <c r="H9" s="59"/>
      <c r="I9" s="60"/>
      <c r="J9" s="59"/>
      <c r="K9" s="60"/>
      <c r="L9" s="59"/>
      <c r="M9" s="60"/>
      <c r="N9" s="48"/>
      <c r="O9" s="49"/>
      <c r="P9" s="48"/>
    </row>
    <row r="10" spans="2:23" ht="15.75" x14ac:dyDescent="0.25">
      <c r="B10" s="16" t="s">
        <v>59</v>
      </c>
      <c r="C10" s="17">
        <v>5000</v>
      </c>
      <c r="E10" s="139"/>
      <c r="F10" s="140"/>
      <c r="G10" s="58"/>
      <c r="H10" s="59"/>
      <c r="I10" s="66" t="s">
        <v>9</v>
      </c>
      <c r="J10" s="51"/>
      <c r="K10" s="52"/>
      <c r="L10" s="51"/>
      <c r="M10" s="52"/>
      <c r="N10" s="48"/>
      <c r="O10" s="141">
        <f>I11</f>
        <v>5.0000000000000001E-3</v>
      </c>
      <c r="P10" s="142" t="s">
        <v>0</v>
      </c>
    </row>
    <row r="11" spans="2:23" ht="15.75" x14ac:dyDescent="0.25">
      <c r="B11" s="7" t="s">
        <v>1</v>
      </c>
      <c r="C11" s="18">
        <v>40000</v>
      </c>
      <c r="E11" s="48"/>
      <c r="F11" s="48"/>
      <c r="G11" s="58"/>
      <c r="H11" s="59"/>
      <c r="I11" s="67">
        <f>C15</f>
        <v>5.0000000000000001E-3</v>
      </c>
      <c r="J11" s="59"/>
      <c r="K11" s="60"/>
      <c r="L11" s="59"/>
      <c r="M11" s="60"/>
      <c r="N11" s="48"/>
      <c r="O11" s="141"/>
      <c r="P11" s="142"/>
    </row>
    <row r="12" spans="2:23" ht="16.5" thickBot="1" x14ac:dyDescent="0.3">
      <c r="B12" s="9" t="s">
        <v>4</v>
      </c>
      <c r="C12" s="27">
        <v>80000</v>
      </c>
      <c r="E12" s="48"/>
      <c r="F12" s="48"/>
      <c r="G12" s="58"/>
      <c r="H12" s="59"/>
      <c r="I12" s="67"/>
      <c r="J12" s="59"/>
      <c r="K12" s="60"/>
      <c r="L12" s="59"/>
      <c r="M12" s="60"/>
      <c r="N12" s="48"/>
      <c r="O12" s="68"/>
      <c r="P12" s="48"/>
    </row>
    <row r="13" spans="2:23" ht="14.25" customHeight="1" x14ac:dyDescent="0.25">
      <c r="B13" s="33" t="s">
        <v>60</v>
      </c>
      <c r="C13" s="34"/>
      <c r="E13" s="48"/>
      <c r="F13" s="48"/>
      <c r="G13" s="58"/>
      <c r="H13" s="59"/>
      <c r="I13" s="69"/>
      <c r="J13" s="70"/>
      <c r="K13" s="60"/>
      <c r="L13" s="59"/>
      <c r="M13" s="52" t="s">
        <v>0</v>
      </c>
      <c r="N13" s="71"/>
      <c r="O13" s="141">
        <f>I19*K17*M14</f>
        <v>2.4875000000000001E-3</v>
      </c>
      <c r="P13" s="142" t="s">
        <v>0</v>
      </c>
    </row>
    <row r="14" spans="2:23" ht="14.25" customHeight="1" x14ac:dyDescent="0.25">
      <c r="B14" s="7" t="s">
        <v>43</v>
      </c>
      <c r="C14" s="8">
        <v>5</v>
      </c>
      <c r="E14" s="48"/>
      <c r="F14" s="48"/>
      <c r="G14" s="58"/>
      <c r="H14" s="59"/>
      <c r="I14" s="69"/>
      <c r="J14" s="70"/>
      <c r="K14" s="60"/>
      <c r="L14" s="59"/>
      <c r="M14" s="72">
        <f>C17</f>
        <v>0.25</v>
      </c>
      <c r="N14" s="71"/>
      <c r="O14" s="141"/>
      <c r="P14" s="142"/>
    </row>
    <row r="15" spans="2:23" ht="15.75" x14ac:dyDescent="0.25">
      <c r="B15" s="7" t="s">
        <v>7</v>
      </c>
      <c r="C15" s="19">
        <v>5.0000000000000001E-3</v>
      </c>
      <c r="E15" s="48"/>
      <c r="F15" s="48"/>
      <c r="G15" s="58"/>
      <c r="H15" s="59"/>
      <c r="I15" s="69"/>
      <c r="J15" s="59"/>
      <c r="K15" s="60"/>
      <c r="L15" s="59"/>
      <c r="M15" s="73"/>
      <c r="N15" s="74"/>
      <c r="O15" s="49"/>
      <c r="P15" s="48"/>
    </row>
    <row r="16" spans="2:23" ht="15.75" x14ac:dyDescent="0.25">
      <c r="B16" s="7" t="s">
        <v>5</v>
      </c>
      <c r="C16" s="20">
        <v>0.01</v>
      </c>
      <c r="E16" s="48"/>
      <c r="F16" s="48"/>
      <c r="G16" s="76" t="s">
        <v>8</v>
      </c>
      <c r="H16" s="51"/>
      <c r="I16" s="69"/>
      <c r="J16" s="59"/>
      <c r="K16" s="77" t="s">
        <v>12</v>
      </c>
      <c r="L16" s="78"/>
      <c r="M16" s="69"/>
      <c r="N16" s="71"/>
      <c r="O16" s="68"/>
      <c r="P16" s="48"/>
    </row>
    <row r="17" spans="2:16" ht="15.75" x14ac:dyDescent="0.25">
      <c r="B17" s="7" t="s">
        <v>3</v>
      </c>
      <c r="C17" s="20">
        <v>0.25</v>
      </c>
      <c r="E17" s="48"/>
      <c r="F17" s="48"/>
      <c r="G17" s="59"/>
      <c r="H17" s="59"/>
      <c r="I17" s="69"/>
      <c r="J17" s="59"/>
      <c r="K17" s="79">
        <f>C16</f>
        <v>0.01</v>
      </c>
      <c r="L17" s="59"/>
      <c r="M17" s="69"/>
      <c r="N17" s="71"/>
      <c r="O17" s="68"/>
      <c r="P17" s="48"/>
    </row>
    <row r="18" spans="2:16" ht="30" x14ac:dyDescent="0.25">
      <c r="B18" s="21" t="s">
        <v>6</v>
      </c>
      <c r="C18" s="8">
        <v>7</v>
      </c>
      <c r="E18" s="48"/>
      <c r="F18" s="48"/>
      <c r="G18" s="59"/>
      <c r="H18" s="59"/>
      <c r="I18" s="81" t="s">
        <v>10</v>
      </c>
      <c r="J18" s="51"/>
      <c r="K18" s="69"/>
      <c r="L18" s="59"/>
      <c r="M18" s="82" t="s">
        <v>10</v>
      </c>
      <c r="N18" s="71"/>
      <c r="O18" s="141">
        <f>I19*K17*M19</f>
        <v>7.4625000000000004E-3</v>
      </c>
      <c r="P18" s="53" t="s">
        <v>14</v>
      </c>
    </row>
    <row r="19" spans="2:16" ht="28.5" customHeight="1" thickBot="1" x14ac:dyDescent="0.3">
      <c r="B19" s="22" t="s">
        <v>24</v>
      </c>
      <c r="C19" s="10">
        <v>5</v>
      </c>
      <c r="E19" s="48"/>
      <c r="F19" s="48"/>
      <c r="G19" s="59"/>
      <c r="H19" s="59"/>
      <c r="I19" s="83">
        <f>1-I11</f>
        <v>0.995</v>
      </c>
      <c r="J19" s="84"/>
      <c r="K19" s="85"/>
      <c r="L19" s="84"/>
      <c r="M19" s="86">
        <f>1-M14</f>
        <v>0.75</v>
      </c>
      <c r="N19" s="87"/>
      <c r="O19" s="141"/>
      <c r="P19" s="53"/>
    </row>
    <row r="20" spans="2:16" ht="15" customHeight="1" x14ac:dyDescent="0.25">
      <c r="B20" s="31" t="s">
        <v>32</v>
      </c>
      <c r="C20" s="32"/>
      <c r="E20" s="48"/>
      <c r="F20" s="48"/>
      <c r="G20" s="59"/>
      <c r="H20" s="59"/>
      <c r="I20" s="91"/>
      <c r="J20" s="84"/>
      <c r="K20" s="92" t="s">
        <v>11</v>
      </c>
      <c r="L20" s="93"/>
      <c r="M20" s="94"/>
      <c r="N20" s="65"/>
      <c r="O20" s="88"/>
      <c r="P20" s="65"/>
    </row>
    <row r="21" spans="2:16" ht="16.5" thickBot="1" x14ac:dyDescent="0.3">
      <c r="B21" s="23" t="s">
        <v>33</v>
      </c>
      <c r="C21" s="24">
        <v>0.03</v>
      </c>
      <c r="E21" s="48"/>
      <c r="F21" s="48"/>
      <c r="G21" s="59"/>
      <c r="H21" s="59"/>
      <c r="I21" s="91"/>
      <c r="J21" s="84"/>
      <c r="K21" s="83">
        <f>1-K17</f>
        <v>0.99</v>
      </c>
      <c r="L21" s="84"/>
      <c r="M21" s="91"/>
      <c r="N21" s="65"/>
      <c r="O21" s="88">
        <f>I19*K21</f>
        <v>0.98504999999999998</v>
      </c>
      <c r="P21" s="89" t="s">
        <v>55</v>
      </c>
    </row>
    <row r="22" spans="2:16" ht="15.75" customHeight="1" thickBot="1" x14ac:dyDescent="0.3">
      <c r="C22" s="11"/>
      <c r="D22" s="11"/>
      <c r="E22" s="48"/>
      <c r="F22" s="48"/>
      <c r="G22" s="48"/>
      <c r="H22" s="48"/>
      <c r="I22" s="49"/>
      <c r="J22" s="48"/>
      <c r="K22" s="49"/>
      <c r="L22" s="48"/>
      <c r="M22" s="49"/>
      <c r="N22" s="48"/>
      <c r="O22" s="96">
        <f>SUM(O7:O21)</f>
        <v>1</v>
      </c>
      <c r="P22" s="48"/>
    </row>
    <row r="23" spans="2:16" ht="29.25" customHeight="1" x14ac:dyDescent="0.25">
      <c r="D23" s="11"/>
    </row>
    <row r="24" spans="2:16" ht="15" customHeight="1" x14ac:dyDescent="0.25">
      <c r="C24"/>
    </row>
    <row r="25" spans="2:16" x14ac:dyDescent="0.25">
      <c r="C25"/>
    </row>
    <row r="26" spans="2:16" ht="15.75" customHeight="1" x14ac:dyDescent="0.25">
      <c r="C26"/>
    </row>
    <row r="27" spans="2:16" x14ac:dyDescent="0.25">
      <c r="C27"/>
    </row>
    <row r="28" spans="2:16" x14ac:dyDescent="0.25">
      <c r="C28"/>
    </row>
    <row r="29" spans="2:16" x14ac:dyDescent="0.25">
      <c r="C29"/>
    </row>
    <row r="30" spans="2:16" x14ac:dyDescent="0.25">
      <c r="C30"/>
    </row>
    <row r="31" spans="2:16" x14ac:dyDescent="0.25">
      <c r="C31"/>
    </row>
    <row r="32" spans="2:16" x14ac:dyDescent="0.25">
      <c r="C32"/>
    </row>
  </sheetData>
  <mergeCells count="16">
    <mergeCell ref="B20:C20"/>
    <mergeCell ref="O13:O14"/>
    <mergeCell ref="P13:P14"/>
    <mergeCell ref="O18:O19"/>
    <mergeCell ref="P18:P19"/>
    <mergeCell ref="O5:O6"/>
    <mergeCell ref="P5:P6"/>
    <mergeCell ref="E7:F10"/>
    <mergeCell ref="B9:C9"/>
    <mergeCell ref="O10:O11"/>
    <mergeCell ref="P10:P11"/>
    <mergeCell ref="B3:C3"/>
    <mergeCell ref="G3:H3"/>
    <mergeCell ref="I3:M3"/>
    <mergeCell ref="B2:C2"/>
    <mergeCell ref="B13:C13"/>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93376-65D0-4E4F-8862-7D8FB0233AD0}">
  <sheetPr>
    <tabColor theme="7"/>
  </sheetPr>
  <dimension ref="B1:Z22"/>
  <sheetViews>
    <sheetView zoomScale="120" zoomScaleNormal="120" workbookViewId="0">
      <selection activeCell="J24" sqref="J24"/>
    </sheetView>
    <sheetView workbookViewId="1"/>
    <sheetView workbookViewId="2">
      <selection activeCell="O13" sqref="O13:O14"/>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0.28515625" customWidth="1"/>
  </cols>
  <sheetData>
    <row r="1" spans="2:26" ht="6" customHeight="1" x14ac:dyDescent="0.25"/>
    <row r="2" spans="2:26" ht="19.5" thickBot="1" x14ac:dyDescent="0.35">
      <c r="B2" s="50" t="s">
        <v>26</v>
      </c>
      <c r="C2" s="50"/>
      <c r="G2" s="109"/>
      <c r="H2" s="109"/>
      <c r="I2" s="110"/>
      <c r="J2" s="109"/>
      <c r="K2" s="110"/>
      <c r="L2" s="109"/>
      <c r="M2" s="110"/>
      <c r="N2" s="109"/>
      <c r="O2" s="111"/>
      <c r="P2" s="111"/>
      <c r="Q2" s="111"/>
      <c r="R2" s="4"/>
      <c r="S2" s="4"/>
      <c r="T2" s="4"/>
      <c r="U2" s="4"/>
      <c r="V2" s="4"/>
      <c r="W2" s="4"/>
      <c r="X2" s="4"/>
      <c r="Y2" s="4"/>
      <c r="Z2" s="4"/>
    </row>
    <row r="3" spans="2:26" ht="34.5" customHeight="1" x14ac:dyDescent="0.3">
      <c r="B3" s="31" t="s">
        <v>25</v>
      </c>
      <c r="C3" s="32"/>
      <c r="G3" s="114" t="s">
        <v>46</v>
      </c>
      <c r="H3" s="114"/>
      <c r="I3" s="114" t="s">
        <v>47</v>
      </c>
      <c r="J3" s="114"/>
      <c r="K3" s="114"/>
      <c r="L3" s="114"/>
      <c r="M3" s="114"/>
      <c r="N3" s="115"/>
      <c r="O3" s="116" t="s">
        <v>13</v>
      </c>
      <c r="P3" s="116" t="s">
        <v>27</v>
      </c>
      <c r="Q3" s="116" t="s">
        <v>44</v>
      </c>
      <c r="R3" s="116" t="s">
        <v>45</v>
      </c>
      <c r="S3" s="4"/>
      <c r="T3" s="4"/>
      <c r="U3" s="4"/>
      <c r="V3" s="4"/>
      <c r="W3" s="4"/>
      <c r="X3" s="4"/>
      <c r="Y3" s="4"/>
      <c r="Z3" s="4"/>
    </row>
    <row r="4" spans="2:26" ht="15.75" thickBot="1" x14ac:dyDescent="0.3">
      <c r="B4" s="7" t="s">
        <v>17</v>
      </c>
      <c r="C4" s="8">
        <v>0.8</v>
      </c>
    </row>
    <row r="5" spans="2:26" ht="26.25" customHeight="1" x14ac:dyDescent="0.25">
      <c r="B5" s="7" t="s">
        <v>16</v>
      </c>
      <c r="C5" s="8">
        <v>0.6</v>
      </c>
      <c r="E5" s="48"/>
      <c r="F5" s="48"/>
      <c r="G5" s="51" t="s">
        <v>42</v>
      </c>
      <c r="H5" s="51"/>
      <c r="I5" s="52"/>
      <c r="J5" s="51"/>
      <c r="K5" s="52"/>
      <c r="L5" s="51"/>
      <c r="M5" s="52"/>
      <c r="N5" s="48"/>
      <c r="O5" s="143">
        <v>1</v>
      </c>
      <c r="P5" s="145" t="s">
        <v>15</v>
      </c>
      <c r="Q5" s="54">
        <f>C14</f>
        <v>5</v>
      </c>
      <c r="R5" s="75">
        <f>C10</f>
        <v>5000</v>
      </c>
    </row>
    <row r="6" spans="2:26" ht="16.5" thickBot="1" x14ac:dyDescent="0.3">
      <c r="B6" s="7" t="s">
        <v>23</v>
      </c>
      <c r="C6" s="8">
        <v>0.8</v>
      </c>
      <c r="E6" s="48"/>
      <c r="F6" s="48"/>
      <c r="G6" s="58"/>
      <c r="H6" s="59"/>
      <c r="I6" s="60"/>
      <c r="J6" s="59"/>
      <c r="K6" s="60"/>
      <c r="L6" s="59"/>
      <c r="M6" s="60"/>
      <c r="N6" s="48"/>
      <c r="O6" s="144"/>
      <c r="P6" s="145"/>
      <c r="Q6" s="54"/>
      <c r="R6" s="49"/>
    </row>
    <row r="7" spans="2:26" ht="12" customHeight="1" thickBot="1" x14ac:dyDescent="0.3">
      <c r="B7" s="9" t="s">
        <v>0</v>
      </c>
      <c r="C7" s="10">
        <v>0</v>
      </c>
      <c r="E7" s="137" t="s">
        <v>56</v>
      </c>
      <c r="F7" s="138"/>
      <c r="G7" s="58"/>
      <c r="H7" s="59"/>
      <c r="I7" s="64"/>
      <c r="J7" s="59"/>
      <c r="K7" s="60"/>
      <c r="L7" s="59"/>
      <c r="M7" s="60"/>
      <c r="N7" s="48"/>
      <c r="O7" s="49"/>
      <c r="P7" s="48"/>
      <c r="Q7" s="54"/>
      <c r="R7" s="54"/>
    </row>
    <row r="8" spans="2:26" ht="15" hidden="1" customHeight="1" x14ac:dyDescent="0.25">
      <c r="B8" s="25"/>
      <c r="C8" s="26"/>
      <c r="E8" s="137"/>
      <c r="F8" s="138"/>
      <c r="G8" s="58"/>
      <c r="H8" s="59"/>
      <c r="I8" s="60"/>
      <c r="J8" s="59"/>
      <c r="K8" s="60"/>
      <c r="L8" s="59"/>
      <c r="M8" s="60"/>
      <c r="N8" s="48"/>
      <c r="O8" s="49"/>
      <c r="P8" s="48"/>
      <c r="Q8" s="54"/>
      <c r="R8" s="54"/>
    </row>
    <row r="9" spans="2:26" ht="15.75" customHeight="1" x14ac:dyDescent="0.25">
      <c r="B9" s="35" t="s">
        <v>2</v>
      </c>
      <c r="C9" s="36"/>
      <c r="E9" s="137"/>
      <c r="F9" s="138"/>
      <c r="G9" s="58"/>
      <c r="H9" s="59"/>
      <c r="I9" s="60"/>
      <c r="J9" s="59"/>
      <c r="K9" s="60"/>
      <c r="L9" s="59"/>
      <c r="M9" s="60"/>
      <c r="N9" s="48"/>
      <c r="O9" s="49"/>
      <c r="P9" s="48"/>
      <c r="Q9" s="54"/>
      <c r="R9" s="54"/>
    </row>
    <row r="10" spans="2:26" ht="15.75" x14ac:dyDescent="0.25">
      <c r="B10" s="16" t="s">
        <v>59</v>
      </c>
      <c r="C10" s="17">
        <v>5000</v>
      </c>
      <c r="E10" s="139"/>
      <c r="F10" s="140"/>
      <c r="G10" s="58"/>
      <c r="H10" s="59"/>
      <c r="I10" s="66" t="s">
        <v>9</v>
      </c>
      <c r="J10" s="51"/>
      <c r="K10" s="52"/>
      <c r="L10" s="51"/>
      <c r="M10" s="52"/>
      <c r="N10" s="48"/>
      <c r="O10" s="141">
        <f>I11</f>
        <v>5.0000000000000001E-3</v>
      </c>
      <c r="P10" s="142" t="s">
        <v>0</v>
      </c>
      <c r="Q10" s="54"/>
      <c r="R10" s="54"/>
    </row>
    <row r="11" spans="2:26" ht="15.75" x14ac:dyDescent="0.25">
      <c r="B11" s="7" t="s">
        <v>1</v>
      </c>
      <c r="C11" s="18">
        <v>40000</v>
      </c>
      <c r="E11" s="48"/>
      <c r="F11" s="48"/>
      <c r="G11" s="58"/>
      <c r="H11" s="59"/>
      <c r="I11" s="67">
        <f>C15</f>
        <v>5.0000000000000001E-3</v>
      </c>
      <c r="J11" s="59"/>
      <c r="K11" s="60"/>
      <c r="L11" s="59"/>
      <c r="M11" s="60"/>
      <c r="N11" s="48"/>
      <c r="O11" s="141"/>
      <c r="P11" s="142"/>
      <c r="Q11" s="54">
        <v>0</v>
      </c>
      <c r="R11" s="75">
        <f>C11</f>
        <v>40000</v>
      </c>
    </row>
    <row r="12" spans="2:26" ht="16.5" thickBot="1" x14ac:dyDescent="0.3">
      <c r="B12" s="9" t="s">
        <v>4</v>
      </c>
      <c r="C12" s="27">
        <v>80000</v>
      </c>
      <c r="E12" s="48"/>
      <c r="F12" s="48"/>
      <c r="G12" s="58"/>
      <c r="H12" s="59"/>
      <c r="I12" s="67"/>
      <c r="J12" s="59"/>
      <c r="K12" s="60"/>
      <c r="L12" s="59"/>
      <c r="M12" s="60"/>
      <c r="N12" s="48"/>
      <c r="O12" s="68"/>
      <c r="P12" s="48"/>
      <c r="Q12" s="54"/>
      <c r="R12" s="54"/>
    </row>
    <row r="13" spans="2:26" ht="14.25" customHeight="1" x14ac:dyDescent="0.25">
      <c r="B13" s="33" t="s">
        <v>60</v>
      </c>
      <c r="C13" s="34"/>
      <c r="E13" s="48"/>
      <c r="F13" s="48"/>
      <c r="G13" s="58"/>
      <c r="H13" s="59"/>
      <c r="I13" s="69"/>
      <c r="J13" s="70"/>
      <c r="K13" s="60"/>
      <c r="L13" s="59"/>
      <c r="M13" s="52" t="s">
        <v>0</v>
      </c>
      <c r="N13" s="71"/>
      <c r="O13" s="141">
        <f>I19*K17*M14</f>
        <v>2.4875000000000001E-3</v>
      </c>
      <c r="P13" s="142" t="s">
        <v>0</v>
      </c>
      <c r="Q13" s="54"/>
      <c r="R13" s="54"/>
    </row>
    <row r="14" spans="2:26" ht="14.25" customHeight="1" x14ac:dyDescent="0.25">
      <c r="B14" s="7" t="s">
        <v>43</v>
      </c>
      <c r="C14" s="8">
        <v>5</v>
      </c>
      <c r="E14" s="48"/>
      <c r="F14" s="48"/>
      <c r="G14" s="58"/>
      <c r="H14" s="59"/>
      <c r="I14" s="69"/>
      <c r="J14" s="70"/>
      <c r="K14" s="60"/>
      <c r="L14" s="59"/>
      <c r="M14" s="72">
        <f>C17</f>
        <v>0.25</v>
      </c>
      <c r="N14" s="71"/>
      <c r="O14" s="141"/>
      <c r="P14" s="142"/>
      <c r="Q14" s="54"/>
      <c r="R14" s="54"/>
    </row>
    <row r="15" spans="2:26" ht="15.75" x14ac:dyDescent="0.25">
      <c r="B15" s="7" t="s">
        <v>7</v>
      </c>
      <c r="C15" s="19">
        <v>5.0000000000000001E-3</v>
      </c>
      <c r="E15" s="48"/>
      <c r="F15" s="48"/>
      <c r="G15" s="58"/>
      <c r="H15" s="59"/>
      <c r="I15" s="69"/>
      <c r="J15" s="59"/>
      <c r="K15" s="60"/>
      <c r="L15" s="59"/>
      <c r="M15" s="73"/>
      <c r="N15" s="74"/>
      <c r="O15" s="49"/>
      <c r="P15" s="48"/>
      <c r="Q15" s="54">
        <v>0</v>
      </c>
      <c r="R15" s="75">
        <f>C11+C12</f>
        <v>120000</v>
      </c>
    </row>
    <row r="16" spans="2:26" ht="15.75" x14ac:dyDescent="0.25">
      <c r="B16" s="7" t="s">
        <v>5</v>
      </c>
      <c r="C16" s="20">
        <v>0.01</v>
      </c>
      <c r="E16" s="48"/>
      <c r="F16" s="48"/>
      <c r="G16" s="76" t="s">
        <v>8</v>
      </c>
      <c r="H16" s="51"/>
      <c r="I16" s="69"/>
      <c r="J16" s="59"/>
      <c r="K16" s="77" t="s">
        <v>12</v>
      </c>
      <c r="L16" s="78"/>
      <c r="M16" s="69"/>
      <c r="N16" s="71"/>
      <c r="O16" s="68"/>
      <c r="P16" s="48"/>
      <c r="Q16" s="54"/>
      <c r="R16" s="54"/>
    </row>
    <row r="17" spans="2:18" ht="15.75" x14ac:dyDescent="0.25">
      <c r="B17" s="7" t="s">
        <v>3</v>
      </c>
      <c r="C17" s="20">
        <v>0.25</v>
      </c>
      <c r="E17" s="48"/>
      <c r="F17" s="48"/>
      <c r="G17" s="59"/>
      <c r="H17" s="59"/>
      <c r="I17" s="69"/>
      <c r="J17" s="59"/>
      <c r="K17" s="79">
        <f>C16</f>
        <v>0.01</v>
      </c>
      <c r="L17" s="59"/>
      <c r="M17" s="69"/>
      <c r="N17" s="71"/>
      <c r="O17" s="68"/>
      <c r="P17" s="48"/>
      <c r="Q17" s="54"/>
      <c r="R17" s="54"/>
    </row>
    <row r="18" spans="2:18" ht="30" x14ac:dyDescent="0.25">
      <c r="B18" s="21" t="s">
        <v>6</v>
      </c>
      <c r="C18" s="8">
        <v>7</v>
      </c>
      <c r="E18" s="48"/>
      <c r="F18" s="48"/>
      <c r="G18" s="59"/>
      <c r="H18" s="59"/>
      <c r="I18" s="81" t="s">
        <v>10</v>
      </c>
      <c r="J18" s="51"/>
      <c r="K18" s="69"/>
      <c r="L18" s="59"/>
      <c r="M18" s="82" t="s">
        <v>10</v>
      </c>
      <c r="N18" s="71"/>
      <c r="O18" s="141">
        <f>I19*K17*M19</f>
        <v>7.4625000000000004E-3</v>
      </c>
      <c r="P18" s="53" t="s">
        <v>14</v>
      </c>
      <c r="Q18" s="54"/>
      <c r="R18" s="54"/>
    </row>
    <row r="19" spans="2:18" ht="28.5" customHeight="1" thickBot="1" x14ac:dyDescent="0.3">
      <c r="B19" s="22" t="s">
        <v>24</v>
      </c>
      <c r="C19" s="10">
        <v>5</v>
      </c>
      <c r="E19" s="48"/>
      <c r="F19" s="48"/>
      <c r="G19" s="59"/>
      <c r="H19" s="59"/>
      <c r="I19" s="83">
        <f>1-I11</f>
        <v>0.995</v>
      </c>
      <c r="J19" s="84"/>
      <c r="K19" s="85"/>
      <c r="L19" s="84"/>
      <c r="M19" s="86">
        <f>1-M14</f>
        <v>0.75</v>
      </c>
      <c r="N19" s="87"/>
      <c r="O19" s="141"/>
      <c r="P19" s="53"/>
      <c r="Q19" s="54">
        <f>(C6+C5)/2 + C4* (C19-1)</f>
        <v>3.9000000000000004</v>
      </c>
      <c r="R19" s="75">
        <f>+C11+C12</f>
        <v>120000</v>
      </c>
    </row>
    <row r="20" spans="2:18" ht="15" customHeight="1" x14ac:dyDescent="0.25">
      <c r="B20" s="31" t="s">
        <v>32</v>
      </c>
      <c r="C20" s="32"/>
      <c r="E20" s="48"/>
      <c r="F20" s="48"/>
      <c r="G20" s="59"/>
      <c r="H20" s="59"/>
      <c r="I20" s="91"/>
      <c r="J20" s="84"/>
      <c r="K20" s="92" t="s">
        <v>11</v>
      </c>
      <c r="L20" s="93"/>
      <c r="M20" s="94"/>
      <c r="N20" s="65"/>
      <c r="O20" s="88"/>
      <c r="P20" s="65"/>
      <c r="Q20" s="54"/>
      <c r="R20" s="54"/>
    </row>
    <row r="21" spans="2:18" ht="16.5" thickBot="1" x14ac:dyDescent="0.3">
      <c r="B21" s="23" t="s">
        <v>33</v>
      </c>
      <c r="C21" s="24">
        <v>0.03</v>
      </c>
      <c r="E21" s="48"/>
      <c r="F21" s="48"/>
      <c r="G21" s="59"/>
      <c r="H21" s="59"/>
      <c r="I21" s="91"/>
      <c r="J21" s="84"/>
      <c r="K21" s="83">
        <f>1-K17</f>
        <v>0.99</v>
      </c>
      <c r="L21" s="84"/>
      <c r="M21" s="91"/>
      <c r="N21" s="65"/>
      <c r="O21" s="88">
        <f>I19*K21</f>
        <v>0.98504999999999998</v>
      </c>
      <c r="P21" s="89" t="s">
        <v>55</v>
      </c>
      <c r="Q21" s="54">
        <f>C4*C18</f>
        <v>5.6000000000000005</v>
      </c>
      <c r="R21" s="75">
        <f>C11</f>
        <v>40000</v>
      </c>
    </row>
    <row r="22" spans="2:18" ht="15.75" customHeight="1" thickBot="1" x14ac:dyDescent="0.3">
      <c r="C22" s="11"/>
      <c r="D22" s="11"/>
      <c r="E22" s="48"/>
      <c r="F22" s="48"/>
      <c r="G22" s="48"/>
      <c r="H22" s="48"/>
      <c r="I22" s="49"/>
      <c r="J22" s="48"/>
      <c r="K22" s="49"/>
      <c r="L22" s="48"/>
      <c r="M22" s="49"/>
      <c r="N22" s="48"/>
      <c r="O22" s="96">
        <f>SUM(O7:O21)</f>
        <v>1</v>
      </c>
      <c r="P22" s="48"/>
      <c r="Q22" s="48"/>
    </row>
  </sheetData>
  <mergeCells count="16">
    <mergeCell ref="B20:C20"/>
    <mergeCell ref="O13:O14"/>
    <mergeCell ref="P13:P14"/>
    <mergeCell ref="O18:O19"/>
    <mergeCell ref="P18:P19"/>
    <mergeCell ref="O5:O6"/>
    <mergeCell ref="P5:P6"/>
    <mergeCell ref="E7:F10"/>
    <mergeCell ref="B9:C9"/>
    <mergeCell ref="O10:O11"/>
    <mergeCell ref="P10:P11"/>
    <mergeCell ref="B3:C3"/>
    <mergeCell ref="G3:H3"/>
    <mergeCell ref="I3:M3"/>
    <mergeCell ref="B2:C2"/>
    <mergeCell ref="B13:C13"/>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76BB5-393D-4654-A998-E867B138BAEF}">
  <sheetPr>
    <tabColor rgb="FF00B0F0"/>
  </sheetPr>
  <dimension ref="B1:AA22"/>
  <sheetViews>
    <sheetView zoomScale="120" zoomScaleNormal="120" workbookViewId="0">
      <selection activeCell="F24" sqref="F24"/>
    </sheetView>
    <sheetView workbookViewId="1"/>
    <sheetView workbookViewId="2">
      <selection activeCell="O13" sqref="O13:O14"/>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1.42578125" customWidth="1"/>
    <col min="19" max="20" width="12.42578125" customWidth="1"/>
  </cols>
  <sheetData>
    <row r="1" spans="2:27" ht="6" customHeight="1" x14ac:dyDescent="0.25"/>
    <row r="2" spans="2:27" ht="19.5" thickBot="1" x14ac:dyDescent="0.35">
      <c r="B2" s="50" t="s">
        <v>26</v>
      </c>
      <c r="C2" s="50"/>
      <c r="G2" s="109"/>
      <c r="H2" s="109"/>
      <c r="I2" s="110"/>
      <c r="J2" s="109"/>
      <c r="K2" s="110"/>
      <c r="L2" s="109"/>
      <c r="M2" s="110"/>
      <c r="N2" s="109"/>
      <c r="O2" s="111"/>
      <c r="P2" s="111"/>
      <c r="Q2" s="111"/>
      <c r="R2" s="111"/>
      <c r="S2" s="112" t="s">
        <v>57</v>
      </c>
      <c r="T2" s="113"/>
      <c r="U2" s="4"/>
      <c r="V2" s="4"/>
      <c r="W2" s="4"/>
      <c r="X2" s="4"/>
      <c r="Y2" s="4"/>
      <c r="Z2" s="4"/>
      <c r="AA2" s="4"/>
    </row>
    <row r="3" spans="2:27" ht="34.5" customHeight="1" x14ac:dyDescent="0.3">
      <c r="B3" s="31" t="s">
        <v>25</v>
      </c>
      <c r="C3" s="32"/>
      <c r="G3" s="114" t="s">
        <v>46</v>
      </c>
      <c r="H3" s="114"/>
      <c r="I3" s="114" t="s">
        <v>47</v>
      </c>
      <c r="J3" s="114"/>
      <c r="K3" s="114"/>
      <c r="L3" s="114"/>
      <c r="M3" s="114"/>
      <c r="N3" s="115"/>
      <c r="O3" s="116" t="s">
        <v>13</v>
      </c>
      <c r="P3" s="116" t="s">
        <v>27</v>
      </c>
      <c r="Q3" s="116" t="s">
        <v>44</v>
      </c>
      <c r="R3" s="116" t="s">
        <v>45</v>
      </c>
      <c r="S3" s="117" t="s">
        <v>18</v>
      </c>
      <c r="T3" s="117" t="s">
        <v>19</v>
      </c>
      <c r="U3" s="4"/>
      <c r="V3" s="4"/>
      <c r="W3" s="4"/>
      <c r="X3" s="4"/>
      <c r="Y3" s="4"/>
      <c r="Z3" s="4"/>
      <c r="AA3" s="4"/>
    </row>
    <row r="4" spans="2:27" ht="15.75" thickBot="1" x14ac:dyDescent="0.3">
      <c r="B4" s="7" t="s">
        <v>17</v>
      </c>
      <c r="C4" s="8">
        <v>0.8</v>
      </c>
      <c r="S4" s="2"/>
    </row>
    <row r="5" spans="2:27" ht="26.25" customHeight="1" thickBot="1" x14ac:dyDescent="0.3">
      <c r="B5" s="7" t="s">
        <v>16</v>
      </c>
      <c r="C5" s="8">
        <v>0.6</v>
      </c>
      <c r="E5" s="48"/>
      <c r="F5" s="48"/>
      <c r="G5" s="51" t="s">
        <v>42</v>
      </c>
      <c r="H5" s="51"/>
      <c r="I5" s="52"/>
      <c r="J5" s="51"/>
      <c r="K5" s="52"/>
      <c r="L5" s="51"/>
      <c r="M5" s="52"/>
      <c r="N5" s="48"/>
      <c r="O5" s="143">
        <v>1</v>
      </c>
      <c r="P5" s="145" t="s">
        <v>15</v>
      </c>
      <c r="Q5" s="54">
        <f>C14</f>
        <v>5</v>
      </c>
      <c r="R5" s="75">
        <f>C10</f>
        <v>5000</v>
      </c>
      <c r="S5" s="55">
        <f>O5*C14*C4</f>
        <v>4</v>
      </c>
      <c r="T5" s="56">
        <f>O5*C10</f>
        <v>5000</v>
      </c>
    </row>
    <row r="6" spans="2:27" ht="16.5" thickBot="1" x14ac:dyDescent="0.3">
      <c r="B6" s="7" t="s">
        <v>23</v>
      </c>
      <c r="C6" s="8">
        <v>0.8</v>
      </c>
      <c r="E6" s="48"/>
      <c r="F6" s="48"/>
      <c r="G6" s="58"/>
      <c r="H6" s="59"/>
      <c r="I6" s="60"/>
      <c r="J6" s="59"/>
      <c r="K6" s="60"/>
      <c r="L6" s="59"/>
      <c r="M6" s="60"/>
      <c r="N6" s="48"/>
      <c r="O6" s="144"/>
      <c r="P6" s="145"/>
      <c r="Q6" s="54"/>
      <c r="R6" s="49"/>
      <c r="S6" s="61">
        <f>S5</f>
        <v>4</v>
      </c>
      <c r="T6" s="62">
        <f>T5</f>
        <v>5000</v>
      </c>
    </row>
    <row r="7" spans="2:27" ht="12" customHeight="1" thickBot="1" x14ac:dyDescent="0.3">
      <c r="B7" s="9" t="s">
        <v>0</v>
      </c>
      <c r="C7" s="10">
        <v>0</v>
      </c>
      <c r="E7" s="137" t="s">
        <v>56</v>
      </c>
      <c r="F7" s="138"/>
      <c r="G7" s="58"/>
      <c r="H7" s="59"/>
      <c r="I7" s="64"/>
      <c r="J7" s="59"/>
      <c r="K7" s="60"/>
      <c r="L7" s="59"/>
      <c r="M7" s="60"/>
      <c r="N7" s="48"/>
      <c r="O7" s="49"/>
      <c r="P7" s="48"/>
      <c r="Q7" s="54"/>
      <c r="R7" s="54"/>
      <c r="S7" s="54"/>
      <c r="T7" s="54"/>
    </row>
    <row r="8" spans="2:27" ht="15" hidden="1" customHeight="1" x14ac:dyDescent="0.3">
      <c r="B8" s="25"/>
      <c r="C8" s="26"/>
      <c r="E8" s="137"/>
      <c r="F8" s="138"/>
      <c r="G8" s="58"/>
      <c r="H8" s="59"/>
      <c r="I8" s="60"/>
      <c r="J8" s="59"/>
      <c r="K8" s="60"/>
      <c r="L8" s="59"/>
      <c r="M8" s="60"/>
      <c r="N8" s="48"/>
      <c r="O8" s="49"/>
      <c r="P8" s="48"/>
      <c r="Q8" s="54"/>
      <c r="R8" s="54"/>
      <c r="S8" s="54"/>
      <c r="T8" s="54"/>
    </row>
    <row r="9" spans="2:27" ht="15.75" customHeight="1" x14ac:dyDescent="0.25">
      <c r="B9" s="35" t="s">
        <v>2</v>
      </c>
      <c r="C9" s="36"/>
      <c r="E9" s="137"/>
      <c r="F9" s="138"/>
      <c r="G9" s="58"/>
      <c r="H9" s="59"/>
      <c r="I9" s="60"/>
      <c r="J9" s="59"/>
      <c r="K9" s="60"/>
      <c r="L9" s="59"/>
      <c r="M9" s="60"/>
      <c r="N9" s="48"/>
      <c r="O9" s="49"/>
      <c r="P9" s="48"/>
      <c r="Q9" s="54"/>
      <c r="R9" s="54"/>
      <c r="S9" s="54"/>
      <c r="T9" s="54"/>
    </row>
    <row r="10" spans="2:27" ht="15.75" x14ac:dyDescent="0.25">
      <c r="B10" s="16" t="s">
        <v>59</v>
      </c>
      <c r="C10" s="17">
        <v>5000</v>
      </c>
      <c r="E10" s="139"/>
      <c r="F10" s="140"/>
      <c r="G10" s="58"/>
      <c r="H10" s="59"/>
      <c r="I10" s="66" t="s">
        <v>9</v>
      </c>
      <c r="J10" s="51"/>
      <c r="K10" s="52"/>
      <c r="L10" s="51"/>
      <c r="M10" s="52"/>
      <c r="N10" s="48"/>
      <c r="O10" s="141">
        <f>I11</f>
        <v>5.0000000000000001E-3</v>
      </c>
      <c r="P10" s="142" t="s">
        <v>0</v>
      </c>
      <c r="Q10" s="54"/>
      <c r="R10" s="54"/>
      <c r="S10" s="54"/>
      <c r="T10" s="54"/>
    </row>
    <row r="11" spans="2:27" ht="15.75" x14ac:dyDescent="0.25">
      <c r="B11" s="7" t="s">
        <v>1</v>
      </c>
      <c r="C11" s="18">
        <v>40000</v>
      </c>
      <c r="E11" s="48"/>
      <c r="F11" s="48"/>
      <c r="G11" s="58"/>
      <c r="H11" s="59"/>
      <c r="I11" s="67">
        <f>C15</f>
        <v>5.0000000000000001E-3</v>
      </c>
      <c r="J11" s="59"/>
      <c r="K11" s="60"/>
      <c r="L11" s="59"/>
      <c r="M11" s="60"/>
      <c r="N11" s="48"/>
      <c r="O11" s="141"/>
      <c r="P11" s="142"/>
      <c r="Q11" s="54">
        <v>0</v>
      </c>
      <c r="R11" s="75">
        <f>C11</f>
        <v>40000</v>
      </c>
      <c r="S11" s="54">
        <v>0</v>
      </c>
      <c r="T11" s="75">
        <f>O10*R11</f>
        <v>200</v>
      </c>
    </row>
    <row r="12" spans="2:27" ht="16.5" thickBot="1" x14ac:dyDescent="0.3">
      <c r="B12" s="9" t="s">
        <v>4</v>
      </c>
      <c r="C12" s="27">
        <v>80000</v>
      </c>
      <c r="E12" s="48"/>
      <c r="F12" s="48"/>
      <c r="G12" s="58"/>
      <c r="H12" s="59"/>
      <c r="I12" s="67"/>
      <c r="J12" s="59"/>
      <c r="K12" s="60"/>
      <c r="L12" s="59"/>
      <c r="M12" s="60"/>
      <c r="N12" s="48"/>
      <c r="O12" s="68"/>
      <c r="P12" s="48"/>
      <c r="Q12" s="54"/>
      <c r="R12" s="54"/>
      <c r="S12" s="54"/>
      <c r="T12" s="75"/>
    </row>
    <row r="13" spans="2:27" ht="14.25" customHeight="1" x14ac:dyDescent="0.25">
      <c r="B13" s="33" t="s">
        <v>60</v>
      </c>
      <c r="C13" s="34"/>
      <c r="E13" s="48"/>
      <c r="F13" s="48"/>
      <c r="G13" s="58"/>
      <c r="H13" s="59"/>
      <c r="I13" s="69"/>
      <c r="J13" s="70"/>
      <c r="K13" s="60"/>
      <c r="L13" s="59"/>
      <c r="M13" s="52" t="s">
        <v>0</v>
      </c>
      <c r="N13" s="71"/>
      <c r="O13" s="141">
        <f>I19*K17*M14</f>
        <v>2.4875000000000001E-3</v>
      </c>
      <c r="P13" s="142" t="s">
        <v>0</v>
      </c>
      <c r="Q13" s="54"/>
      <c r="R13" s="54"/>
      <c r="S13" s="54"/>
      <c r="T13" s="54"/>
    </row>
    <row r="14" spans="2:27" ht="14.25" customHeight="1" x14ac:dyDescent="0.25">
      <c r="B14" s="7" t="s">
        <v>43</v>
      </c>
      <c r="C14" s="8">
        <v>5</v>
      </c>
      <c r="E14" s="48"/>
      <c r="F14" s="48"/>
      <c r="G14" s="58"/>
      <c r="H14" s="59"/>
      <c r="I14" s="69"/>
      <c r="J14" s="70"/>
      <c r="K14" s="60"/>
      <c r="L14" s="59"/>
      <c r="M14" s="72">
        <f>C17</f>
        <v>0.25</v>
      </c>
      <c r="N14" s="71"/>
      <c r="O14" s="141"/>
      <c r="P14" s="142"/>
      <c r="Q14" s="54"/>
      <c r="R14" s="54"/>
      <c r="S14" s="54"/>
      <c r="T14" s="54"/>
    </row>
    <row r="15" spans="2:27" ht="15.75" x14ac:dyDescent="0.25">
      <c r="B15" s="7" t="s">
        <v>7</v>
      </c>
      <c r="C15" s="19">
        <v>5.0000000000000001E-3</v>
      </c>
      <c r="E15" s="48"/>
      <c r="F15" s="48"/>
      <c r="G15" s="58"/>
      <c r="H15" s="59"/>
      <c r="I15" s="69"/>
      <c r="J15" s="59"/>
      <c r="K15" s="60"/>
      <c r="L15" s="59"/>
      <c r="M15" s="73"/>
      <c r="N15" s="74"/>
      <c r="O15" s="49"/>
      <c r="P15" s="48"/>
      <c r="Q15" s="54">
        <v>0</v>
      </c>
      <c r="R15" s="75">
        <f>C11+C12</f>
        <v>120000</v>
      </c>
      <c r="S15" s="54">
        <v>0</v>
      </c>
      <c r="T15" s="75">
        <f>(C11+C12)*O13</f>
        <v>298.5</v>
      </c>
    </row>
    <row r="16" spans="2:27" ht="15.75" x14ac:dyDescent="0.25">
      <c r="B16" s="7" t="s">
        <v>5</v>
      </c>
      <c r="C16" s="20">
        <v>0.01</v>
      </c>
      <c r="E16" s="48"/>
      <c r="F16" s="48"/>
      <c r="G16" s="76" t="s">
        <v>8</v>
      </c>
      <c r="H16" s="51"/>
      <c r="I16" s="69"/>
      <c r="J16" s="59"/>
      <c r="K16" s="77" t="s">
        <v>12</v>
      </c>
      <c r="L16" s="78"/>
      <c r="M16" s="69"/>
      <c r="N16" s="71"/>
      <c r="O16" s="68"/>
      <c r="P16" s="48"/>
      <c r="Q16" s="54"/>
      <c r="R16" s="54"/>
      <c r="S16" s="54"/>
      <c r="T16" s="54"/>
    </row>
    <row r="17" spans="2:20" ht="15.75" x14ac:dyDescent="0.25">
      <c r="B17" s="7" t="s">
        <v>3</v>
      </c>
      <c r="C17" s="20">
        <v>0.25</v>
      </c>
      <c r="E17" s="48"/>
      <c r="F17" s="48"/>
      <c r="G17" s="59"/>
      <c r="H17" s="59"/>
      <c r="I17" s="69"/>
      <c r="J17" s="59"/>
      <c r="K17" s="79">
        <f>C16</f>
        <v>0.01</v>
      </c>
      <c r="L17" s="59"/>
      <c r="M17" s="69"/>
      <c r="N17" s="71"/>
      <c r="O17" s="68"/>
      <c r="P17" s="48"/>
      <c r="Q17" s="54"/>
      <c r="R17" s="54"/>
      <c r="S17" s="54"/>
      <c r="T17" s="54"/>
    </row>
    <row r="18" spans="2:20" ht="30" x14ac:dyDescent="0.25">
      <c r="B18" s="21" t="s">
        <v>6</v>
      </c>
      <c r="C18" s="8">
        <v>7</v>
      </c>
      <c r="E18" s="48"/>
      <c r="F18" s="48"/>
      <c r="G18" s="59"/>
      <c r="H18" s="59"/>
      <c r="I18" s="81" t="s">
        <v>10</v>
      </c>
      <c r="J18" s="51"/>
      <c r="K18" s="69"/>
      <c r="L18" s="59"/>
      <c r="M18" s="82" t="s">
        <v>10</v>
      </c>
      <c r="N18" s="71"/>
      <c r="O18" s="141">
        <f>I19*K17*M19</f>
        <v>7.4625000000000004E-3</v>
      </c>
      <c r="P18" s="53" t="s">
        <v>14</v>
      </c>
      <c r="Q18" s="54"/>
      <c r="R18" s="54"/>
      <c r="S18" s="54"/>
      <c r="T18" s="54"/>
    </row>
    <row r="19" spans="2:20" ht="28.5" customHeight="1" thickBot="1" x14ac:dyDescent="0.3">
      <c r="B19" s="22" t="s">
        <v>24</v>
      </c>
      <c r="C19" s="10">
        <v>5</v>
      </c>
      <c r="E19" s="48"/>
      <c r="F19" s="48"/>
      <c r="G19" s="59"/>
      <c r="H19" s="59"/>
      <c r="I19" s="83">
        <f>1-I11</f>
        <v>0.995</v>
      </c>
      <c r="J19" s="84"/>
      <c r="K19" s="85"/>
      <c r="L19" s="84"/>
      <c r="M19" s="86">
        <f>1-M14</f>
        <v>0.75</v>
      </c>
      <c r="N19" s="87"/>
      <c r="O19" s="141"/>
      <c r="P19" s="53"/>
      <c r="Q19" s="54">
        <f>(C6+C5)/2 + C4* (C19-1)</f>
        <v>3.9000000000000004</v>
      </c>
      <c r="R19" s="75">
        <f>+C11+C12</f>
        <v>120000</v>
      </c>
      <c r="S19" s="95">
        <f>O18*(C6+C5)/2 +O18 *C4* (C19-1)</f>
        <v>2.9103750000000001E-2</v>
      </c>
      <c r="T19" s="75">
        <f>(C11+C12)*O18</f>
        <v>895.5</v>
      </c>
    </row>
    <row r="20" spans="2:20" ht="15" customHeight="1" x14ac:dyDescent="0.25">
      <c r="B20" s="31" t="s">
        <v>32</v>
      </c>
      <c r="C20" s="32"/>
      <c r="E20" s="48"/>
      <c r="F20" s="48"/>
      <c r="G20" s="59"/>
      <c r="H20" s="59"/>
      <c r="I20" s="91"/>
      <c r="J20" s="84"/>
      <c r="K20" s="92" t="s">
        <v>11</v>
      </c>
      <c r="L20" s="93"/>
      <c r="M20" s="94"/>
      <c r="N20" s="65"/>
      <c r="O20" s="88"/>
      <c r="P20" s="65"/>
      <c r="Q20" s="54"/>
      <c r="R20" s="54"/>
      <c r="S20" s="54"/>
      <c r="T20" s="54"/>
    </row>
    <row r="21" spans="2:20" ht="16.5" thickBot="1" x14ac:dyDescent="0.3">
      <c r="B21" s="23" t="s">
        <v>33</v>
      </c>
      <c r="C21" s="24">
        <v>0.03</v>
      </c>
      <c r="E21" s="48"/>
      <c r="F21" s="48"/>
      <c r="G21" s="59"/>
      <c r="H21" s="59"/>
      <c r="I21" s="91"/>
      <c r="J21" s="84"/>
      <c r="K21" s="83">
        <f>1-K17</f>
        <v>0.99</v>
      </c>
      <c r="L21" s="84"/>
      <c r="M21" s="91"/>
      <c r="N21" s="65"/>
      <c r="O21" s="88">
        <f>I19*K21</f>
        <v>0.98504999999999998</v>
      </c>
      <c r="P21" s="89" t="s">
        <v>55</v>
      </c>
      <c r="Q21" s="54">
        <f>C4*C18</f>
        <v>5.6000000000000005</v>
      </c>
      <c r="R21" s="75">
        <f>C11</f>
        <v>40000</v>
      </c>
      <c r="S21" s="95">
        <f>C4*O21*C18</f>
        <v>5.5162800000000001</v>
      </c>
      <c r="T21" s="75">
        <f>C11*O21</f>
        <v>39402</v>
      </c>
    </row>
    <row r="22" spans="2:20" ht="15.75" customHeight="1" thickBot="1" x14ac:dyDescent="0.3">
      <c r="C22" s="11"/>
      <c r="D22" s="11"/>
      <c r="E22" s="48"/>
      <c r="F22" s="48"/>
      <c r="G22" s="48"/>
      <c r="H22" s="48"/>
      <c r="I22" s="49"/>
      <c r="J22" s="48"/>
      <c r="K22" s="49"/>
      <c r="L22" s="48"/>
      <c r="M22" s="49"/>
      <c r="N22" s="48"/>
      <c r="O22" s="96">
        <f>SUM(O7:O21)</f>
        <v>1</v>
      </c>
      <c r="P22" s="48"/>
      <c r="Q22" s="48"/>
      <c r="R22" s="48"/>
      <c r="S22" s="63">
        <f>SUM(S11:S21)</f>
        <v>5.5453837500000001</v>
      </c>
      <c r="T22" s="62">
        <f>SUM(T11:T21)</f>
        <v>40796</v>
      </c>
    </row>
  </sheetData>
  <mergeCells count="17">
    <mergeCell ref="B20:C20"/>
    <mergeCell ref="B13:C13"/>
    <mergeCell ref="O13:O14"/>
    <mergeCell ref="P13:P14"/>
    <mergeCell ref="O18:O19"/>
    <mergeCell ref="P18:P19"/>
    <mergeCell ref="O5:O6"/>
    <mergeCell ref="P5:P6"/>
    <mergeCell ref="E7:F10"/>
    <mergeCell ref="B9:C9"/>
    <mergeCell ref="O10:O11"/>
    <mergeCell ref="P10:P11"/>
    <mergeCell ref="B2:C2"/>
    <mergeCell ref="S2:T2"/>
    <mergeCell ref="B3:C3"/>
    <mergeCell ref="G3:H3"/>
    <mergeCell ref="I3:M3"/>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Background</vt:lpstr>
      <vt:lpstr>Decision node</vt:lpstr>
      <vt:lpstr>PeriOp mort</vt:lpstr>
      <vt:lpstr>Infection</vt:lpstr>
      <vt:lpstr>Infec mort</vt:lpstr>
      <vt:lpstr>Path prob</vt:lpstr>
      <vt:lpstr>Outcomes</vt:lpstr>
      <vt:lpstr>QALYs&amp;Costs</vt:lpstr>
      <vt:lpstr>ExpectedQALYs&amp;Costs</vt:lpstr>
      <vt:lpstr>DiscountedCostsQALYs</vt:lpstr>
      <vt:lpstr>ICER</vt:lpstr>
      <vt:lpstr>SAgraph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Elliot Marseille</dc:creator>
  <cp:lastModifiedBy>Elliot Marseille</cp:lastModifiedBy>
  <dcterms:created xsi:type="dcterms:W3CDTF">2020-03-11T23:14:49Z</dcterms:created>
  <dcterms:modified xsi:type="dcterms:W3CDTF">2020-03-15T04:37:39Z</dcterms:modified>
</cp:coreProperties>
</file>